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4\Clerk\Word_Data\"/>
    </mc:Choice>
  </mc:AlternateContent>
  <xr:revisionPtr revIDLastSave="0" documentId="8_{F0364FF6-E183-401F-913F-8F51BF7013C6}" xr6:coauthVersionLast="36" xr6:coauthVersionMax="36" xr10:uidLastSave="{00000000-0000-0000-0000-000000000000}"/>
  <bookViews>
    <workbookView xWindow="-120" yWindow="-120" windowWidth="29040" windowHeight="15720" xr2:uid="{2A5D4800-5903-4591-B0B8-A14A239A01DB}"/>
  </bookViews>
  <sheets>
    <sheet name="Sheet1" sheetId="1" r:id="rId1"/>
    <sheet name="Sheet2" sheetId="2" r:id="rId2"/>
  </sheets>
  <externalReferences>
    <externalReference r:id="rId3"/>
  </externalReferences>
  <definedNames>
    <definedName name="Budget_Year_Type">'[1]Key Inputs'!$G$34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L26" i="2"/>
  <c r="J26" i="2"/>
  <c r="J25" i="2"/>
  <c r="J24" i="2"/>
  <c r="H22" i="2"/>
  <c r="L21" i="2"/>
  <c r="M19" i="2"/>
  <c r="M21" i="2"/>
  <c r="M22" i="2"/>
  <c r="L7" i="2"/>
  <c r="L12" i="2"/>
  <c r="L22" i="2"/>
  <c r="L19" i="2"/>
  <c r="F17" i="2"/>
  <c r="L16" i="2"/>
  <c r="B16" i="2"/>
  <c r="B15" i="2"/>
  <c r="F14" i="2"/>
  <c r="M12" i="2"/>
  <c r="H9" i="2"/>
  <c r="F9" i="2"/>
  <c r="H7" i="2"/>
  <c r="M6" i="2"/>
  <c r="L6" i="2"/>
  <c r="B5" i="2"/>
  <c r="D70" i="1"/>
  <c r="H69" i="1"/>
  <c r="L65" i="1"/>
  <c r="D65" i="1"/>
  <c r="L64" i="1"/>
  <c r="F64" i="1"/>
  <c r="M63" i="1"/>
  <c r="L59" i="1"/>
  <c r="H59" i="1"/>
  <c r="L56" i="1"/>
  <c r="N47" i="1"/>
  <c r="L47" i="1"/>
  <c r="N46" i="1"/>
  <c r="N49" i="1"/>
  <c r="L46" i="1"/>
  <c r="L44" i="1"/>
  <c r="L49" i="1"/>
  <c r="N40" i="1"/>
  <c r="L40" i="1"/>
  <c r="H34" i="1"/>
  <c r="G34" i="1"/>
  <c r="N28" i="1"/>
  <c r="L28" i="1"/>
  <c r="N27" i="1"/>
  <c r="L27" i="1"/>
  <c r="N26" i="1"/>
  <c r="L26" i="1"/>
  <c r="N25" i="1"/>
  <c r="L25" i="1"/>
  <c r="N16" i="1"/>
  <c r="L16" i="1"/>
  <c r="N15" i="1"/>
  <c r="L15" i="1"/>
  <c r="N14" i="1"/>
  <c r="L14" i="1"/>
  <c r="N13" i="1"/>
  <c r="L13" i="1"/>
  <c r="N12" i="1"/>
  <c r="L12" i="1"/>
  <c r="N11" i="1"/>
  <c r="L11" i="1"/>
  <c r="L10" i="1"/>
  <c r="L36" i="1"/>
  <c r="H4" i="1"/>
  <c r="E4" i="1"/>
  <c r="L3" i="1"/>
  <c r="F3" i="1"/>
  <c r="D1" i="1"/>
  <c r="L42" i="1"/>
  <c r="L17" i="1"/>
  <c r="L18" i="1"/>
  <c r="N17" i="1"/>
  <c r="N18" i="1"/>
  <c r="L22" i="1"/>
  <c r="N10" i="1"/>
  <c r="N22" i="1"/>
  <c r="F22" i="2"/>
  <c r="F23" i="2"/>
  <c r="L25" i="2"/>
  <c r="N36" i="1"/>
  <c r="N42" i="1"/>
  <c r="L37" i="2"/>
  <c r="L27" i="2"/>
  <c r="L24" i="1"/>
  <c r="L23" i="1"/>
  <c r="L29" i="1"/>
  <c r="N23" i="1"/>
  <c r="N29" i="1"/>
</calcChain>
</file>

<file path=xl/sharedStrings.xml><?xml version="1.0" encoding="utf-8"?>
<sst xmlns="http://schemas.openxmlformats.org/spreadsheetml/2006/main" count="134" uniqueCount="103">
  <si>
    <t>of the</t>
  </si>
  <si>
    <t>of</t>
  </si>
  <si>
    <t>County of</t>
  </si>
  <si>
    <t>Revenue and Appropriations Summaries</t>
  </si>
  <si>
    <t>Summary of Revenues</t>
  </si>
  <si>
    <t>Anticipated</t>
  </si>
  <si>
    <t>1.</t>
  </si>
  <si>
    <t>Surplus</t>
  </si>
  <si>
    <t>2.</t>
  </si>
  <si>
    <t>Total Miscellaneous Revenues</t>
  </si>
  <si>
    <t>3.</t>
  </si>
  <si>
    <t>Receipts from Delinquent Taxes</t>
  </si>
  <si>
    <t>4.</t>
  </si>
  <si>
    <t>a) Local Tax for Municipal Purposes</t>
  </si>
  <si>
    <t>b) Addition to Local School District Tax</t>
  </si>
  <si>
    <t>c) Minimum Library Tax</t>
  </si>
  <si>
    <t xml:space="preserve">             Tot Amt to be Rsd by Taxes for Sup of Muni Bnd</t>
  </si>
  <si>
    <t xml:space="preserve">                 </t>
  </si>
  <si>
    <t xml:space="preserve">                           Total General Revenues</t>
  </si>
  <si>
    <t>Summary of Appropriations</t>
  </si>
  <si>
    <t xml:space="preserve"> </t>
  </si>
  <si>
    <t xml:space="preserve">Operating Expenses: </t>
  </si>
  <si>
    <t>Salaries &amp; Wages</t>
  </si>
  <si>
    <t>Other Expenses</t>
  </si>
  <si>
    <t>Deferred Charges &amp; Other Appropriations</t>
  </si>
  <si>
    <t>Capital Improvements</t>
  </si>
  <si>
    <t xml:space="preserve">4. </t>
  </si>
  <si>
    <t>Debt Service (Include for School Purposes)</t>
  </si>
  <si>
    <t>5.</t>
  </si>
  <si>
    <t>Reserve for Uncollected Taxes</t>
  </si>
  <si>
    <t xml:space="preserve">                       Total General Appropriations</t>
  </si>
  <si>
    <t>Total Number of Employees</t>
  </si>
  <si>
    <t>Utility Budget</t>
  </si>
  <si>
    <t>Miscellaneous Revenues</t>
  </si>
  <si>
    <t>Deficit  (General Budget)</t>
  </si>
  <si>
    <t xml:space="preserve">                     Total Revenues</t>
  </si>
  <si>
    <t>Operating Expenses:</t>
  </si>
  <si>
    <t>Debt Service</t>
  </si>
  <si>
    <t>Surplus  (General Budget)</t>
  </si>
  <si>
    <t xml:space="preserve">                               Total Appropriations</t>
  </si>
  <si>
    <t>Balance of Outstanding Debt</t>
  </si>
  <si>
    <t>General</t>
  </si>
  <si>
    <t xml:space="preserve">Interest </t>
  </si>
  <si>
    <t>Principal</t>
  </si>
  <si>
    <t>Outstanding Balance</t>
  </si>
  <si>
    <t>Notice is hereby given that the budget and tax resolution was approved by the</t>
  </si>
  <si>
    <t>, County of</t>
  </si>
  <si>
    <t>on</t>
  </si>
  <si>
    <t>A hearing on the budget and tax resolution will be held at</t>
  </si>
  <si>
    <t>, on</t>
  </si>
  <si>
    <t>o'clock PM at which time and place</t>
  </si>
  <si>
    <t>other interested parties.</t>
  </si>
  <si>
    <t xml:space="preserve">Copies of the budget are available in the office of </t>
  </si>
  <si>
    <t>Finance</t>
  </si>
  <si>
    <t>at</t>
  </si>
  <si>
    <t>the Municipal Building,</t>
  </si>
  <si>
    <t>Town of West New York</t>
  </si>
  <si>
    <t>New Jersey,</t>
  </si>
  <si>
    <t>Monday - Friday</t>
  </si>
  <si>
    <t>during the hours of</t>
  </si>
  <si>
    <t>to</t>
  </si>
  <si>
    <t>.</t>
  </si>
  <si>
    <t>Advert</t>
  </si>
  <si>
    <t>APPENDIX  TO  BUDGET  STATEMENT</t>
  </si>
  <si>
    <t>COMPARATIVE  STATEMENT  OF  CURRENT  FUND  OPERATIONS  AND</t>
  </si>
  <si>
    <t>CHANGE  IN  CURRENT  SURPLUS</t>
  </si>
  <si>
    <t>ASSETS</t>
  </si>
  <si>
    <t>Cash and Investments</t>
  </si>
  <si>
    <t>Due from State of N.J.(c. 20, P.L. 1961)</t>
  </si>
  <si>
    <t>CURRENT REVENUE ON A CASH BASIS:</t>
  </si>
  <si>
    <t>XXXXXX</t>
  </si>
  <si>
    <t>XXXXXXXX</t>
  </si>
  <si>
    <t>Federal and State Grants Receivable</t>
  </si>
  <si>
    <t>Receivables with Offsetting Reserves:</t>
  </si>
  <si>
    <t>Delinquent Taxes</t>
  </si>
  <si>
    <t>Taxes Receivable</t>
  </si>
  <si>
    <t>Other Revenues and Additions to Income</t>
  </si>
  <si>
    <t>Tax Title Lien Receivable</t>
  </si>
  <si>
    <t>Total Funds</t>
  </si>
  <si>
    <t>Property Acquired by Tax Title Lien Liquidation</t>
  </si>
  <si>
    <t>EXPENDITURES  AND  TAX  REQUIREMENTS:</t>
  </si>
  <si>
    <t>Other Receivables</t>
  </si>
  <si>
    <t>Municipal Appropriations</t>
  </si>
  <si>
    <t>School Taxes (Including Local and Regional)</t>
  </si>
  <si>
    <t>County Taxes (Including Added Tax Amounts)</t>
  </si>
  <si>
    <t>Total Assets</t>
  </si>
  <si>
    <t>Special District Taxes</t>
  </si>
  <si>
    <t>Other Expenditures and Deductions from Income</t>
  </si>
  <si>
    <t>LIABILITIES,  RESERVES  AND  SURPLUS</t>
  </si>
  <si>
    <t>Total Expenditures and Tax Requirements</t>
  </si>
  <si>
    <t>*Cash Liabilities</t>
  </si>
  <si>
    <t>Less: Expenditures to be Raised by Future Taxes</t>
  </si>
  <si>
    <t>Reserves for Receivables</t>
  </si>
  <si>
    <t>Total Adjusted Expenditures and Tax Requirements</t>
  </si>
  <si>
    <t>Total Liabilities, Reserves and Surplus</t>
  </si>
  <si>
    <t>*Nearest even percentage may be used</t>
  </si>
  <si>
    <t>School Tax Levy Unpaid</t>
  </si>
  <si>
    <t>Less: School Tax Deferred</t>
  </si>
  <si>
    <t>*Balance Included in Above "Cash Liabilities"</t>
  </si>
  <si>
    <t>Surplus Balance Remaining</t>
  </si>
  <si>
    <t>PS #4</t>
  </si>
  <si>
    <t>JUNE 8</t>
  </si>
  <si>
    <t>JULY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</si>
</sst>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7"/>
      <name val="Arial"/>
      <family val="2"/>
    </font>
    <font>
      <b/>
      <sz val="16"/>
      <name val="Arial"/>
      <family val="2"/>
    </font>
    <font>
      <sz val="15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9.5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99">
    <xf numFmtId="0" fontId="0" fillId="0" borderId="0" xfId="0"/>
    <xf numFmtId="0" fontId="2" fillId="0" borderId="0" xfId="3"/>
    <xf numFmtId="0" fontId="4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6" fillId="0" borderId="0" xfId="3" applyFont="1"/>
    <xf numFmtId="0" fontId="6" fillId="0" borderId="0" xfId="3" applyFont="1" applyAlignment="1">
      <alignment horizontal="center"/>
    </xf>
    <xf numFmtId="0" fontId="6" fillId="0" borderId="1" xfId="3" applyFont="1" applyBorder="1" applyAlignment="1">
      <alignment horizontal="center"/>
    </xf>
    <xf numFmtId="0" fontId="6" fillId="0" borderId="0" xfId="3" applyFont="1" applyAlignment="1">
      <alignment horizontal="left"/>
    </xf>
    <xf numFmtId="0" fontId="6" fillId="0" borderId="1" xfId="3" applyFont="1" applyBorder="1"/>
    <xf numFmtId="0" fontId="4" fillId="0" borderId="0" xfId="3" applyFont="1"/>
    <xf numFmtId="0" fontId="2" fillId="0" borderId="2" xfId="3" applyBorder="1"/>
    <xf numFmtId="0" fontId="2" fillId="0" borderId="3" xfId="3" applyBorder="1"/>
    <xf numFmtId="0" fontId="2" fillId="0" borderId="4" xfId="3" applyBorder="1"/>
    <xf numFmtId="0" fontId="2" fillId="0" borderId="5" xfId="3" applyBorder="1"/>
    <xf numFmtId="0" fontId="2" fillId="0" borderId="9" xfId="3" applyBorder="1"/>
    <xf numFmtId="0" fontId="2" fillId="0" borderId="10" xfId="3" applyBorder="1"/>
    <xf numFmtId="0" fontId="2" fillId="0" borderId="1" xfId="3" applyBorder="1"/>
    <xf numFmtId="0" fontId="2" fillId="0" borderId="11" xfId="3" applyBorder="1"/>
    <xf numFmtId="49" fontId="8" fillId="0" borderId="12" xfId="3" applyNumberFormat="1" applyFont="1" applyBorder="1" applyAlignment="1">
      <alignment horizontal="center"/>
    </xf>
    <xf numFmtId="0" fontId="2" fillId="0" borderId="3" xfId="3" applyBorder="1" applyAlignment="1">
      <alignment horizontal="center"/>
    </xf>
    <xf numFmtId="0" fontId="2" fillId="0" borderId="12" xfId="3" applyBorder="1"/>
    <xf numFmtId="0" fontId="2" fillId="0" borderId="9" xfId="3" applyBorder="1" applyAlignment="1">
      <alignment horizontal="center"/>
    </xf>
    <xf numFmtId="0" fontId="2" fillId="0" borderId="0" xfId="3" applyAlignment="1">
      <alignment horizontal="center"/>
    </xf>
    <xf numFmtId="0" fontId="9" fillId="0" borderId="0" xfId="3" applyFont="1"/>
    <xf numFmtId="49" fontId="10" fillId="0" borderId="7" xfId="3" applyNumberFormat="1" applyFont="1" applyBorder="1"/>
    <xf numFmtId="0" fontId="10" fillId="0" borderId="3" xfId="3" applyFont="1" applyBorder="1"/>
    <xf numFmtId="0" fontId="10" fillId="0" borderId="8" xfId="3" applyFont="1" applyBorder="1"/>
    <xf numFmtId="4" fontId="2" fillId="0" borderId="12" xfId="3" applyNumberFormat="1" applyBorder="1"/>
    <xf numFmtId="0" fontId="10" fillId="0" borderId="12" xfId="3" applyFont="1" applyBorder="1"/>
    <xf numFmtId="0" fontId="10" fillId="0" borderId="9" xfId="3" applyFont="1" applyBorder="1"/>
    <xf numFmtId="0" fontId="10" fillId="0" borderId="0" xfId="3" applyFont="1"/>
    <xf numFmtId="4" fontId="2" fillId="0" borderId="13" xfId="3" applyNumberFormat="1" applyBorder="1"/>
    <xf numFmtId="4" fontId="2" fillId="0" borderId="14" xfId="3" applyNumberFormat="1" applyBorder="1"/>
    <xf numFmtId="4" fontId="2" fillId="0" borderId="15" xfId="3" applyNumberFormat="1" applyBorder="1"/>
    <xf numFmtId="49" fontId="10" fillId="0" borderId="1" xfId="3" applyNumberFormat="1" applyFont="1" applyBorder="1"/>
    <xf numFmtId="0" fontId="10" fillId="0" borderId="1" xfId="3" applyFont="1" applyBorder="1"/>
    <xf numFmtId="0" fontId="10" fillId="0" borderId="11" xfId="3" applyFont="1" applyBorder="1"/>
    <xf numFmtId="49" fontId="10" fillId="0" borderId="0" xfId="3" applyNumberFormat="1" applyFont="1"/>
    <xf numFmtId="4" fontId="10" fillId="0" borderId="0" xfId="3" applyNumberFormat="1" applyFont="1"/>
    <xf numFmtId="49" fontId="10" fillId="0" borderId="6" xfId="3" applyNumberFormat="1" applyFont="1" applyBorder="1"/>
    <xf numFmtId="0" fontId="10" fillId="0" borderId="6" xfId="3" applyFont="1" applyBorder="1"/>
    <xf numFmtId="0" fontId="10" fillId="0" borderId="4" xfId="3" applyFont="1" applyBorder="1"/>
    <xf numFmtId="0" fontId="8" fillId="0" borderId="13" xfId="3" applyFont="1" applyBorder="1" applyAlignment="1">
      <alignment horizontal="center"/>
    </xf>
    <xf numFmtId="0" fontId="10" fillId="0" borderId="16" xfId="3" applyFont="1" applyBorder="1" applyAlignment="1">
      <alignment horizontal="center"/>
    </xf>
    <xf numFmtId="0" fontId="10" fillId="0" borderId="0" xfId="3" applyFont="1" applyAlignment="1">
      <alignment horizontal="center"/>
    </xf>
    <xf numFmtId="4" fontId="2" fillId="0" borderId="12" xfId="3" applyNumberFormat="1" applyBorder="1" applyProtection="1">
      <protection locked="0"/>
    </xf>
    <xf numFmtId="0" fontId="11" fillId="0" borderId="9" xfId="3" applyFont="1" applyBorder="1"/>
    <xf numFmtId="0" fontId="11" fillId="0" borderId="0" xfId="3" applyFont="1"/>
    <xf numFmtId="4" fontId="2" fillId="0" borderId="0" xfId="3" applyNumberFormat="1"/>
    <xf numFmtId="49" fontId="10" fillId="0" borderId="3" xfId="3" applyNumberFormat="1" applyFont="1" applyBorder="1"/>
    <xf numFmtId="3" fontId="10" fillId="0" borderId="12" xfId="3" applyNumberFormat="1" applyFont="1" applyBorder="1" applyAlignment="1" applyProtection="1">
      <alignment horizontal="center"/>
      <protection locked="0"/>
    </xf>
    <xf numFmtId="3" fontId="10" fillId="0" borderId="3" xfId="3" applyNumberFormat="1" applyFont="1" applyBorder="1" applyAlignment="1">
      <alignment horizontal="center"/>
    </xf>
    <xf numFmtId="49" fontId="2" fillId="0" borderId="1" xfId="3" applyNumberFormat="1" applyBorder="1"/>
    <xf numFmtId="49" fontId="2" fillId="0" borderId="0" xfId="3" applyNumberFormat="1"/>
    <xf numFmtId="49" fontId="2" fillId="0" borderId="6" xfId="3" applyNumberFormat="1" applyBorder="1"/>
    <xf numFmtId="0" fontId="2" fillId="0" borderId="6" xfId="3" applyBorder="1"/>
    <xf numFmtId="49" fontId="7" fillId="0" borderId="7" xfId="3" applyNumberFormat="1" applyFont="1" applyBorder="1"/>
    <xf numFmtId="0" fontId="10" fillId="0" borderId="3" xfId="3" applyFont="1" applyBorder="1" applyAlignment="1">
      <alignment horizontal="right"/>
    </xf>
    <xf numFmtId="0" fontId="7" fillId="0" borderId="3" xfId="3" applyFont="1" applyBorder="1" applyAlignment="1">
      <alignment horizontal="right"/>
    </xf>
    <xf numFmtId="0" fontId="10" fillId="0" borderId="17" xfId="3" applyFont="1" applyBorder="1"/>
    <xf numFmtId="0" fontId="7" fillId="0" borderId="3" xfId="3" applyFont="1" applyBorder="1"/>
    <xf numFmtId="49" fontId="10" fillId="0" borderId="10" xfId="3" applyNumberFormat="1" applyFont="1" applyBorder="1"/>
    <xf numFmtId="49" fontId="8" fillId="0" borderId="8" xfId="3" applyNumberFormat="1" applyFont="1" applyBorder="1" applyAlignment="1">
      <alignment horizontal="center"/>
    </xf>
    <xf numFmtId="0" fontId="10" fillId="0" borderId="9" xfId="3" applyFont="1" applyBorder="1" applyAlignment="1">
      <alignment horizontal="center"/>
    </xf>
    <xf numFmtId="4" fontId="2" fillId="0" borderId="8" xfId="3" applyNumberFormat="1" applyBorder="1"/>
    <xf numFmtId="0" fontId="10" fillId="0" borderId="7" xfId="3" applyFont="1" applyBorder="1"/>
    <xf numFmtId="4" fontId="2" fillId="0" borderId="4" xfId="3" applyNumberFormat="1" applyBorder="1" applyProtection="1">
      <protection locked="0"/>
    </xf>
    <xf numFmtId="4" fontId="2" fillId="0" borderId="13" xfId="3" applyNumberFormat="1" applyBorder="1" applyProtection="1">
      <protection locked="0"/>
    </xf>
    <xf numFmtId="49" fontId="10" fillId="0" borderId="18" xfId="3" applyNumberFormat="1" applyFont="1" applyBorder="1"/>
    <xf numFmtId="49" fontId="10" fillId="0" borderId="19" xfId="3" applyNumberFormat="1" applyFont="1" applyBorder="1"/>
    <xf numFmtId="0" fontId="10" fillId="0" borderId="19" xfId="3" applyFont="1" applyBorder="1"/>
    <xf numFmtId="0" fontId="10" fillId="0" borderId="20" xfId="3" applyFont="1" applyBorder="1"/>
    <xf numFmtId="4" fontId="2" fillId="0" borderId="20" xfId="3" applyNumberFormat="1" applyBorder="1"/>
    <xf numFmtId="0" fontId="2" fillId="0" borderId="19" xfId="3" applyBorder="1"/>
    <xf numFmtId="4" fontId="2" fillId="0" borderId="21" xfId="3" applyNumberFormat="1" applyBorder="1"/>
    <xf numFmtId="4" fontId="2" fillId="0" borderId="8" xfId="3" applyNumberFormat="1" applyBorder="1" applyProtection="1">
      <protection locked="0"/>
    </xf>
    <xf numFmtId="0" fontId="2" fillId="0" borderId="16" xfId="3" applyBorder="1"/>
    <xf numFmtId="0" fontId="2" fillId="0" borderId="7" xfId="3" applyBorder="1"/>
    <xf numFmtId="0" fontId="7" fillId="0" borderId="12" xfId="3" applyFont="1" applyBorder="1" applyAlignment="1">
      <alignment horizontal="center"/>
    </xf>
    <xf numFmtId="0" fontId="2" fillId="0" borderId="8" xfId="3" applyBorder="1" applyAlignment="1">
      <alignment horizontal="center"/>
    </xf>
    <xf numFmtId="0" fontId="2" fillId="0" borderId="7" xfId="3" applyBorder="1" applyAlignment="1">
      <alignment horizontal="center"/>
    </xf>
    <xf numFmtId="0" fontId="7" fillId="0" borderId="7" xfId="3" applyFont="1" applyBorder="1" applyAlignment="1">
      <alignment horizontal="center"/>
    </xf>
    <xf numFmtId="0" fontId="2" fillId="0" borderId="12" xfId="3" applyBorder="1" applyAlignment="1">
      <alignment horizontal="center"/>
    </xf>
    <xf numFmtId="0" fontId="2" fillId="0" borderId="16" xfId="3" applyBorder="1" applyAlignment="1">
      <alignment horizontal="center"/>
    </xf>
    <xf numFmtId="0" fontId="2" fillId="0" borderId="8" xfId="3" applyBorder="1"/>
    <xf numFmtId="4" fontId="2" fillId="0" borderId="14" xfId="3" applyNumberFormat="1" applyBorder="1" applyProtection="1">
      <protection locked="0"/>
    </xf>
    <xf numFmtId="4" fontId="2" fillId="0" borderId="1" xfId="3" applyNumberFormat="1" applyBorder="1"/>
    <xf numFmtId="0" fontId="12" fillId="0" borderId="0" xfId="3" applyFont="1"/>
    <xf numFmtId="18" fontId="2" fillId="0" borderId="3" xfId="3" applyNumberFormat="1" applyBorder="1"/>
    <xf numFmtId="18" fontId="2" fillId="0" borderId="1" xfId="3" applyNumberFormat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0" fillId="0" borderId="24" xfId="0" applyBorder="1"/>
    <xf numFmtId="0" fontId="0" fillId="0" borderId="23" xfId="0" applyBorder="1"/>
    <xf numFmtId="0" fontId="0" fillId="0" borderId="25" xfId="0" applyBorder="1"/>
    <xf numFmtId="0" fontId="7" fillId="0" borderId="26" xfId="0" applyFont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 applyAlignment="1">
      <alignment horizontal="center"/>
    </xf>
    <xf numFmtId="43" fontId="15" fillId="2" borderId="30" xfId="1" applyFont="1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 applyAlignment="1">
      <alignment horizontal="center"/>
    </xf>
    <xf numFmtId="43" fontId="15" fillId="0" borderId="29" xfId="1" applyFont="1" applyBorder="1"/>
    <xf numFmtId="0" fontId="0" fillId="0" borderId="5" xfId="0" applyBorder="1"/>
    <xf numFmtId="0" fontId="0" fillId="0" borderId="3" xfId="0" applyBorder="1"/>
    <xf numFmtId="0" fontId="0" fillId="0" borderId="35" xfId="0" applyBorder="1"/>
    <xf numFmtId="0" fontId="0" fillId="0" borderId="36" xfId="0" applyBorder="1" applyAlignment="1">
      <alignment horizontal="center"/>
    </xf>
    <xf numFmtId="43" fontId="15" fillId="2" borderId="37" xfId="1" applyFont="1" applyFill="1" applyBorder="1" applyProtection="1">
      <protection locked="0"/>
    </xf>
    <xf numFmtId="0" fontId="0" fillId="0" borderId="38" xfId="0" applyBorder="1"/>
    <xf numFmtId="0" fontId="0" fillId="0" borderId="6" xfId="0" applyBorder="1"/>
    <xf numFmtId="0" fontId="0" fillId="0" borderId="39" xfId="0" applyBorder="1"/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2" fillId="0" borderId="40" xfId="0" applyFont="1" applyBorder="1"/>
    <xf numFmtId="0" fontId="0" fillId="0" borderId="1" xfId="0" applyBorder="1"/>
    <xf numFmtId="0" fontId="0" fillId="0" borderId="41" xfId="0" applyBorder="1"/>
    <xf numFmtId="43" fontId="15" fillId="2" borderId="34" xfId="1" applyFont="1" applyFill="1" applyBorder="1" applyProtection="1">
      <protection locked="0"/>
    </xf>
    <xf numFmtId="43" fontId="15" fillId="2" borderId="42" xfId="1" applyFont="1" applyFill="1" applyBorder="1" applyProtection="1">
      <protection locked="0"/>
    </xf>
    <xf numFmtId="0" fontId="0" fillId="0" borderId="46" xfId="0" applyBorder="1"/>
    <xf numFmtId="43" fontId="15" fillId="2" borderId="36" xfId="1" applyFont="1" applyFill="1" applyBorder="1" applyProtection="1">
      <protection locked="0"/>
    </xf>
    <xf numFmtId="0" fontId="7" fillId="4" borderId="43" xfId="0" applyFont="1" applyFill="1" applyBorder="1" applyAlignment="1">
      <alignment horizontal="right"/>
    </xf>
    <xf numFmtId="10" fontId="0" fillId="2" borderId="47" xfId="2" applyNumberFormat="1" applyFont="1" applyFill="1" applyBorder="1" applyProtection="1">
      <protection locked="0"/>
    </xf>
    <xf numFmtId="0" fontId="7" fillId="4" borderId="44" xfId="0" applyFont="1" applyFill="1" applyBorder="1" applyAlignment="1">
      <alignment horizontal="right"/>
    </xf>
    <xf numFmtId="0" fontId="0" fillId="0" borderId="48" xfId="0" applyBorder="1"/>
    <xf numFmtId="0" fontId="0" fillId="0" borderId="17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43" fontId="15" fillId="0" borderId="48" xfId="1" applyFont="1" applyBorder="1"/>
    <xf numFmtId="43" fontId="15" fillId="0" borderId="51" xfId="1" applyFont="1" applyBorder="1"/>
    <xf numFmtId="0" fontId="10" fillId="0" borderId="0" xfId="0" applyFont="1"/>
    <xf numFmtId="0" fontId="0" fillId="0" borderId="40" xfId="0" applyBorder="1"/>
    <xf numFmtId="0" fontId="16" fillId="0" borderId="3" xfId="0" applyFont="1" applyBorder="1"/>
    <xf numFmtId="43" fontId="15" fillId="2" borderId="51" xfId="1" applyFont="1" applyFill="1" applyBorder="1" applyProtection="1">
      <protection locked="0"/>
    </xf>
    <xf numFmtId="0" fontId="0" fillId="0" borderId="52" xfId="0" applyBorder="1"/>
    <xf numFmtId="0" fontId="0" fillId="0" borderId="53" xfId="0" applyBorder="1"/>
    <xf numFmtId="0" fontId="0" fillId="0" borderId="54" xfId="0" applyBorder="1" applyAlignment="1">
      <alignment horizontal="center"/>
    </xf>
    <xf numFmtId="43" fontId="15" fillId="0" borderId="55" xfId="1" applyFont="1" applyBorder="1"/>
    <xf numFmtId="43" fontId="15" fillId="2" borderId="46" xfId="1" applyFont="1" applyFill="1" applyBorder="1" applyProtection="1">
      <protection locked="0"/>
    </xf>
    <xf numFmtId="43" fontId="15" fillId="2" borderId="50" xfId="1" applyFont="1" applyFill="1" applyBorder="1" applyProtection="1">
      <protection locked="0"/>
    </xf>
    <xf numFmtId="43" fontId="15" fillId="0" borderId="56" xfId="1" applyFont="1" applyBorder="1"/>
    <xf numFmtId="43" fontId="15" fillId="0" borderId="57" xfId="1" applyFont="1" applyBorder="1"/>
    <xf numFmtId="43" fontId="15" fillId="0" borderId="46" xfId="1" applyFont="1" applyBorder="1"/>
    <xf numFmtId="43" fontId="15" fillId="0" borderId="37" xfId="1" applyFont="1" applyBorder="1"/>
    <xf numFmtId="0" fontId="0" fillId="0" borderId="58" xfId="0" applyBorder="1"/>
    <xf numFmtId="0" fontId="0" fillId="0" borderId="59" xfId="0" applyBorder="1" applyAlignment="1">
      <alignment horizontal="center"/>
    </xf>
    <xf numFmtId="43" fontId="15" fillId="0" borderId="38" xfId="1" applyFont="1" applyBorder="1"/>
    <xf numFmtId="43" fontId="15" fillId="0" borderId="60" xfId="1" applyFont="1" applyBorder="1"/>
    <xf numFmtId="0" fontId="8" fillId="0" borderId="54" xfId="0" applyFont="1" applyBorder="1" applyAlignment="1">
      <alignment horizontal="center"/>
    </xf>
    <xf numFmtId="0" fontId="16" fillId="0" borderId="32" xfId="0" applyFont="1" applyBorder="1"/>
    <xf numFmtId="0" fontId="0" fillId="0" borderId="32" xfId="0" applyBorder="1" applyAlignment="1">
      <alignment horizontal="center"/>
    </xf>
    <xf numFmtId="43" fontId="0" fillId="0" borderId="32" xfId="1" applyFont="1" applyBorder="1"/>
    <xf numFmtId="0" fontId="15" fillId="0" borderId="0" xfId="0" applyFont="1"/>
    <xf numFmtId="43" fontId="0" fillId="0" borderId="0" xfId="1" applyFont="1"/>
    <xf numFmtId="0" fontId="0" fillId="0" borderId="61" xfId="0" applyBorder="1"/>
    <xf numFmtId="43" fontId="0" fillId="0" borderId="5" xfId="1" applyFont="1" applyBorder="1"/>
    <xf numFmtId="0" fontId="16" fillId="0" borderId="61" xfId="0" applyFont="1" applyBorder="1"/>
    <xf numFmtId="43" fontId="15" fillId="0" borderId="42" xfId="1" applyFont="1" applyBorder="1"/>
    <xf numFmtId="43" fontId="15" fillId="0" borderId="40" xfId="1" applyFont="1" applyBorder="1"/>
    <xf numFmtId="43" fontId="0" fillId="0" borderId="0" xfId="0" applyNumberFormat="1"/>
    <xf numFmtId="0" fontId="7" fillId="0" borderId="2" xfId="3" applyFont="1" applyBorder="1" applyAlignment="1">
      <alignment horizontal="center"/>
    </xf>
    <xf numFmtId="0" fontId="7" fillId="0" borderId="6" xfId="3" applyFont="1" applyBorder="1" applyAlignment="1">
      <alignment horizontal="center"/>
    </xf>
    <xf numFmtId="0" fontId="7" fillId="0" borderId="4" xfId="3" applyFont="1" applyBorder="1" applyAlignment="1">
      <alignment horizontal="center"/>
    </xf>
    <xf numFmtId="0" fontId="7" fillId="0" borderId="7" xfId="3" applyFont="1" applyBorder="1" applyAlignment="1">
      <alignment horizontal="center"/>
    </xf>
    <xf numFmtId="0" fontId="7" fillId="0" borderId="3" xfId="3" applyFont="1" applyBorder="1" applyAlignment="1">
      <alignment horizontal="center"/>
    </xf>
    <xf numFmtId="0" fontId="7" fillId="0" borderId="8" xfId="3" applyFont="1" applyBorder="1" applyAlignment="1">
      <alignment horizontal="center"/>
    </xf>
    <xf numFmtId="0" fontId="3" fillId="0" borderId="0" xfId="3" applyFont="1" applyAlignment="1">
      <alignment horizontal="center"/>
    </xf>
    <xf numFmtId="0" fontId="6" fillId="0" borderId="1" xfId="3" applyFont="1" applyBorder="1" applyAlignment="1">
      <alignment horizontal="center"/>
    </xf>
    <xf numFmtId="0" fontId="6" fillId="0" borderId="0" xfId="3" applyFont="1" applyAlignment="1">
      <alignment horizontal="center"/>
    </xf>
    <xf numFmtId="49" fontId="7" fillId="0" borderId="7" xfId="3" applyNumberFormat="1" applyFont="1" applyBorder="1" applyAlignment="1">
      <alignment horizontal="center"/>
    </xf>
    <xf numFmtId="49" fontId="7" fillId="0" borderId="3" xfId="3" applyNumberFormat="1" applyFont="1" applyBorder="1" applyAlignment="1">
      <alignment horizontal="center"/>
    </xf>
    <xf numFmtId="49" fontId="7" fillId="0" borderId="8" xfId="3" applyNumberFormat="1" applyFont="1" applyBorder="1" applyAlignment="1">
      <alignment horizontal="center"/>
    </xf>
    <xf numFmtId="0" fontId="7" fillId="0" borderId="17" xfId="3" applyFont="1" applyBorder="1" applyAlignment="1">
      <alignment horizontal="center"/>
    </xf>
    <xf numFmtId="49" fontId="7" fillId="0" borderId="2" xfId="3" applyNumberFormat="1" applyFont="1" applyBorder="1" applyAlignment="1">
      <alignment horizontal="center"/>
    </xf>
    <xf numFmtId="49" fontId="7" fillId="0" borderId="6" xfId="3" applyNumberFormat="1" applyFont="1" applyBorder="1" applyAlignment="1">
      <alignment horizontal="center"/>
    </xf>
    <xf numFmtId="49" fontId="7" fillId="0" borderId="0" xfId="3" applyNumberFormat="1" applyFont="1" applyAlignment="1">
      <alignment horizontal="center"/>
    </xf>
    <xf numFmtId="49" fontId="7" fillId="0" borderId="9" xfId="3" applyNumberFormat="1" applyFont="1" applyBorder="1" applyAlignment="1">
      <alignment horizontal="center"/>
    </xf>
    <xf numFmtId="49" fontId="7" fillId="0" borderId="10" xfId="3" applyNumberFormat="1" applyFont="1" applyBorder="1" applyAlignment="1">
      <alignment horizontal="center"/>
    </xf>
    <xf numFmtId="49" fontId="7" fillId="0" borderId="1" xfId="3" applyNumberFormat="1" applyFont="1" applyBorder="1" applyAlignment="1">
      <alignment horizontal="center"/>
    </xf>
    <xf numFmtId="49" fontId="7" fillId="0" borderId="11" xfId="3" applyNumberFormat="1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7" fillId="0" borderId="1" xfId="3" applyFont="1" applyBorder="1" applyAlignment="1">
      <alignment horizontal="center"/>
    </xf>
    <xf numFmtId="0" fontId="7" fillId="0" borderId="11" xfId="3" applyFont="1" applyBorder="1" applyAlignment="1">
      <alignment horizontal="center"/>
    </xf>
    <xf numFmtId="0" fontId="2" fillId="0" borderId="1" xfId="3" applyBorder="1" applyAlignment="1">
      <alignment horizontal="center"/>
    </xf>
    <xf numFmtId="0" fontId="2" fillId="0" borderId="0" xfId="3" applyAlignment="1">
      <alignment horizontal="center"/>
    </xf>
    <xf numFmtId="0" fontId="2" fillId="0" borderId="1" xfId="3" applyBorder="1" applyAlignment="1" applyProtection="1">
      <alignment horizontal="center"/>
      <protection locked="0"/>
    </xf>
    <xf numFmtId="18" fontId="2" fillId="0" borderId="3" xfId="3" applyNumberFormat="1" applyBorder="1" applyAlignment="1" applyProtection="1">
      <alignment horizontal="center"/>
      <protection locked="0"/>
    </xf>
    <xf numFmtId="0" fontId="2" fillId="0" borderId="3" xfId="3" applyNumberFormat="1" applyBorder="1" applyAlignment="1" applyProtection="1">
      <alignment horizontal="center"/>
      <protection locked="0"/>
    </xf>
    <xf numFmtId="49" fontId="2" fillId="0" borderId="1" xfId="3" applyNumberFormat="1" applyBorder="1" applyAlignment="1" applyProtection="1">
      <alignment horizontal="center"/>
      <protection locked="0"/>
    </xf>
    <xf numFmtId="20" fontId="2" fillId="0" borderId="1" xfId="3" applyNumberFormat="1" applyBorder="1" applyAlignment="1" applyProtection="1">
      <alignment horizontal="center"/>
      <protection locked="0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_Advertisement" xfId="3" xr:uid="{4DFD9A82-5709-4B8E-96E2-869D838C643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gt05\Desktop\Gary%20work\West%20New%20York\2022%20Introduced%20Budget\2022%20Introduced%20Copy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OA Codes"/>
      <sheetName val="Instructions"/>
      <sheetName val="Key Inputs"/>
      <sheetName val="Info"/>
      <sheetName val="Revenue Codes"/>
      <sheetName val="Appropriation Codes"/>
      <sheetName val="Other Codes"/>
      <sheetName val="Ranges"/>
      <sheetName val="Key Metrics"/>
      <sheetName val="Budget Projection Guide"/>
      <sheetName val="Budget Projection"/>
      <sheetName val="Advertisement"/>
      <sheetName val="Summary Data"/>
      <sheetName val="Budget Summary"/>
      <sheetName val="Tax Summary"/>
      <sheetName val="Reserve &amp; Tax Calculation"/>
      <sheetName val="Sheet A"/>
      <sheetName val="1"/>
      <sheetName val="1a"/>
      <sheetName val="2"/>
      <sheetName val="3"/>
      <sheetName val="3a"/>
      <sheetName val="App. CAP"/>
      <sheetName val="Health Ins."/>
      <sheetName val="2% Levy Cap"/>
      <sheetName val="3d"/>
      <sheetName val="4"/>
      <sheetName val="4a"/>
      <sheetName val="4b"/>
      <sheetName val="4c"/>
      <sheetName val="5"/>
      <sheetName val="6"/>
      <sheetName val="7"/>
      <sheetName val="7a"/>
      <sheetName val="7b"/>
      <sheetName val="8"/>
      <sheetName val="9"/>
      <sheetName val="9a"/>
      <sheetName val="9b"/>
      <sheetName val="9c"/>
      <sheetName val="9d"/>
      <sheetName val="9e"/>
      <sheetName val="9f"/>
      <sheetName val="9g"/>
      <sheetName val="9h"/>
      <sheetName val="9 TOTAL"/>
      <sheetName val="10"/>
      <sheetName val="10a"/>
      <sheetName val="10b"/>
      <sheetName val="10c"/>
      <sheetName val="10d"/>
      <sheetName val="10e"/>
      <sheetName val="10f"/>
      <sheetName val="10g"/>
      <sheetName val="10h"/>
      <sheetName val="10i"/>
      <sheetName val="10j"/>
      <sheetName val="10k"/>
      <sheetName val="10l"/>
      <sheetName val="10m"/>
      <sheetName val="10 TOTAL"/>
      <sheetName val="11"/>
      <sheetName val="12"/>
      <sheetName val="13"/>
      <sheetName val="14"/>
      <sheetName val="15"/>
      <sheetName val="15a"/>
      <sheetName val="15b"/>
      <sheetName val="15c"/>
      <sheetName val="15d"/>
      <sheetName val="15e"/>
      <sheetName val="15f"/>
      <sheetName val="15g"/>
      <sheetName val="15h"/>
      <sheetName val="15i"/>
      <sheetName val="15j"/>
      <sheetName val="15k"/>
      <sheetName val="15l"/>
      <sheetName val="15m"/>
      <sheetName val="15n"/>
      <sheetName val="16"/>
      <sheetName val="16a"/>
      <sheetName val="17"/>
      <sheetName val="17a"/>
      <sheetName val="18"/>
      <sheetName val="18a"/>
      <sheetName val="19"/>
      <sheetName val="20"/>
      <sheetName val="20a"/>
      <sheetName val="21"/>
      <sheetName val="22"/>
      <sheetName val="22a"/>
      <sheetName val="22b"/>
      <sheetName val="23"/>
      <sheetName val="24"/>
      <sheetName val="24a"/>
      <sheetName val="24b"/>
      <sheetName val="24c"/>
      <sheetName val="24d"/>
      <sheetName val="24e"/>
      <sheetName val="24f"/>
      <sheetName val="24g"/>
      <sheetName val="24h"/>
      <sheetName val="24i"/>
      <sheetName val="25"/>
      <sheetName val="26"/>
      <sheetName val="26a"/>
      <sheetName val="27"/>
      <sheetName val="27a"/>
      <sheetName val="28"/>
      <sheetName val="29"/>
      <sheetName val="30"/>
      <sheetName val="31-Utility1"/>
      <sheetName val="32-Utility1"/>
      <sheetName val="32a-Utility1"/>
      <sheetName val="32b-Utility1"/>
      <sheetName val="33-Utility1"/>
      <sheetName val="31-Utility2"/>
      <sheetName val="32-Utility2"/>
      <sheetName val="32a-Utility2"/>
      <sheetName val="32b-Utility2"/>
      <sheetName val="33-Utility2"/>
      <sheetName val="31-Utility3"/>
      <sheetName val="32-Utility3"/>
      <sheetName val="32a-Utility3"/>
      <sheetName val="32b-Utility3"/>
      <sheetName val="33-Utility3"/>
      <sheetName val="31-Utility4"/>
      <sheetName val="32-Utility4"/>
      <sheetName val="32a-Utility4"/>
      <sheetName val="32b-Utility4"/>
      <sheetName val="33-Utility4"/>
      <sheetName val="31-Utility5"/>
      <sheetName val="32-Utility5"/>
      <sheetName val="32a-Utility5"/>
      <sheetName val="32b-Utility5"/>
      <sheetName val="33-Utility5"/>
      <sheetName val="31-Utility6"/>
      <sheetName val="32-Utility6"/>
      <sheetName val="32a-Utility6"/>
      <sheetName val="32b-Utility6"/>
      <sheetName val="33-Utility6"/>
      <sheetName val="37"/>
      <sheetName val="38"/>
      <sheetName val="39"/>
      <sheetName val="40"/>
      <sheetName val="40a"/>
      <sheetName val="40b"/>
      <sheetName val="40b1"/>
      <sheetName val="40b2"/>
      <sheetName val="40b3"/>
      <sheetName val="40b4"/>
      <sheetName val="40b5"/>
      <sheetName val="40b6"/>
      <sheetName val="40b7"/>
      <sheetName val="40b Totals"/>
      <sheetName val="40c"/>
      <sheetName val="40c1"/>
      <sheetName val="40c2"/>
      <sheetName val="40c3"/>
      <sheetName val="40c4"/>
      <sheetName val="40c5"/>
      <sheetName val="40c6"/>
      <sheetName val="40c7"/>
      <sheetName val="40c Totals"/>
      <sheetName val="40d"/>
      <sheetName val="40d1"/>
      <sheetName val="40d2"/>
      <sheetName val="40d3"/>
      <sheetName val="40d4"/>
      <sheetName val="40d5"/>
      <sheetName val="40d6"/>
      <sheetName val="40d7"/>
      <sheetName val="40d Totals"/>
      <sheetName val="41"/>
      <sheetName val="42"/>
      <sheetName val="43"/>
      <sheetName val="44"/>
      <sheetName val="UEZ"/>
      <sheetName val="45"/>
      <sheetName val="Sheet1"/>
    </sheetNames>
    <sheetDataSet>
      <sheetData sheetId="0"/>
      <sheetData sheetId="1"/>
      <sheetData sheetId="2">
        <row r="6">
          <cell r="E6" t="str">
            <v>HUDSON</v>
          </cell>
        </row>
        <row r="7">
          <cell r="E7" t="str">
            <v>WEST NEW YORK</v>
          </cell>
        </row>
        <row r="8">
          <cell r="E8" t="str">
            <v>TOWN</v>
          </cell>
        </row>
        <row r="9">
          <cell r="E9" t="str">
            <v>COMMISSIONERS</v>
          </cell>
        </row>
        <row r="34">
          <cell r="E34" t="str">
            <v>2022</v>
          </cell>
          <cell r="G34" t="str">
            <v>Calendar Year</v>
          </cell>
        </row>
        <row r="40">
          <cell r="E40" t="str">
            <v>Parking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">
          <cell r="E20">
            <v>43412748.410000004</v>
          </cell>
        </row>
        <row r="22">
          <cell r="E22">
            <v>1394608.47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7">
          <cell r="I7">
            <v>8545000</v>
          </cell>
          <cell r="J7">
            <v>8550000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8">
          <cell r="I18">
            <v>41375728.469999999</v>
          </cell>
          <cell r="J18">
            <v>48304738</v>
          </cell>
        </row>
        <row r="19">
          <cell r="I19">
            <v>85000</v>
          </cell>
          <cell r="J19">
            <v>12150</v>
          </cell>
        </row>
        <row r="22">
          <cell r="I22">
            <v>38652655</v>
          </cell>
          <cell r="J22">
            <v>37855349</v>
          </cell>
        </row>
        <row r="23">
          <cell r="I23">
            <v>272825</v>
          </cell>
          <cell r="J23">
            <v>275100</v>
          </cell>
        </row>
        <row r="24">
          <cell r="I24">
            <v>1158876.4099999999</v>
          </cell>
          <cell r="J24">
            <v>1150931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25">
          <cell r="J25">
            <v>31308500</v>
          </cell>
          <cell r="K25">
            <v>29538500</v>
          </cell>
        </row>
      </sheetData>
      <sheetData sheetId="84"/>
      <sheetData sheetId="85"/>
      <sheetData sheetId="86">
        <row r="20">
          <cell r="J20">
            <v>7060600</v>
          </cell>
          <cell r="K20">
            <v>6640754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>
        <row r="25">
          <cell r="J25">
            <v>0</v>
          </cell>
          <cell r="K25">
            <v>0</v>
          </cell>
        </row>
      </sheetData>
      <sheetData sheetId="105"/>
      <sheetData sheetId="106"/>
      <sheetData sheetId="107"/>
      <sheetData sheetId="108"/>
      <sheetData sheetId="109"/>
      <sheetData sheetId="110">
        <row r="15">
          <cell r="J15">
            <v>272825</v>
          </cell>
          <cell r="K15">
            <v>275100</v>
          </cell>
        </row>
        <row r="24">
          <cell r="K24">
            <v>555000</v>
          </cell>
        </row>
      </sheetData>
      <sheetData sheetId="111">
        <row r="16">
          <cell r="J16">
            <v>710000</v>
          </cell>
          <cell r="K16">
            <v>200000</v>
          </cell>
        </row>
        <row r="17">
          <cell r="J17">
            <v>4721598</v>
          </cell>
          <cell r="K17">
            <v>4491424</v>
          </cell>
        </row>
        <row r="18">
          <cell r="J18">
            <v>559833</v>
          </cell>
          <cell r="K18">
            <v>860000</v>
          </cell>
        </row>
        <row r="19">
          <cell r="J19">
            <v>94372</v>
          </cell>
          <cell r="K19">
            <v>380000</v>
          </cell>
        </row>
        <row r="20">
          <cell r="J20">
            <v>0</v>
          </cell>
          <cell r="K20">
            <v>0</v>
          </cell>
        </row>
        <row r="23">
          <cell r="J23">
            <v>555000</v>
          </cell>
        </row>
      </sheetData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7FCF7-CFE6-41B2-BD92-DABE20D89718}">
  <dimension ref="C1:U75"/>
  <sheetViews>
    <sheetView tabSelected="1" topLeftCell="A49" workbookViewId="0">
      <selection activeCell="D69" sqref="D69:G69"/>
    </sheetView>
  </sheetViews>
  <sheetFormatPr defaultColWidth="9.140625" defaultRowHeight="12.75" x14ac:dyDescent="0.2"/>
  <cols>
    <col min="1" max="2" width="3.140625" style="1" customWidth="1"/>
    <col min="3" max="3" width="0.5703125" style="1" customWidth="1"/>
    <col min="4" max="4" width="2.140625" style="1" customWidth="1"/>
    <col min="5" max="5" width="6.42578125" style="1" customWidth="1"/>
    <col min="6" max="6" width="14.42578125" style="1" customWidth="1"/>
    <col min="7" max="7" width="3.5703125" style="1" customWidth="1"/>
    <col min="8" max="8" width="19.140625" style="1" customWidth="1"/>
    <col min="9" max="9" width="1" style="1" customWidth="1"/>
    <col min="10" max="10" width="3.85546875" style="1" customWidth="1"/>
    <col min="11" max="11" width="0.5703125" style="1" customWidth="1"/>
    <col min="12" max="12" width="21.42578125" style="1" customWidth="1"/>
    <col min="13" max="13" width="3.42578125" style="1" customWidth="1"/>
    <col min="14" max="14" width="17.140625" style="1" customWidth="1"/>
    <col min="15" max="15" width="3.140625" style="1" customWidth="1"/>
    <col min="16" max="16" width="0.5703125" style="1" customWidth="1"/>
    <col min="17" max="17" width="17.42578125" style="1" customWidth="1"/>
    <col min="18" max="18" width="0.5703125" style="1" customWidth="1"/>
    <col min="19" max="19" width="2.42578125" style="1" customWidth="1"/>
    <col min="20" max="21" width="15.5703125" style="1" customWidth="1"/>
    <col min="22" max="16384" width="9.140625" style="1"/>
  </cols>
  <sheetData>
    <row r="1" spans="3:20" ht="28.5" customHeight="1" x14ac:dyDescent="0.3">
      <c r="D1" s="166" t="str">
        <f>'[1]Key Inputs'!E34&amp;"  Municipal  Budget"</f>
        <v>2022  Municipal  Budget</v>
      </c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2"/>
      <c r="Q1" s="2"/>
    </row>
    <row r="2" spans="3:20" ht="15" customHeight="1" x14ac:dyDescent="0.3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</row>
    <row r="3" spans="3:20" ht="20.100000000000001" customHeight="1" x14ac:dyDescent="0.3">
      <c r="D3" s="4" t="s">
        <v>0</v>
      </c>
      <c r="E3" s="4"/>
      <c r="F3" s="167" t="str">
        <f>+'[1]Key Inputs'!E8</f>
        <v>TOWN</v>
      </c>
      <c r="G3" s="167"/>
      <c r="H3" s="167"/>
      <c r="I3" s="168" t="s">
        <v>1</v>
      </c>
      <c r="J3" s="168"/>
      <c r="K3" s="5"/>
      <c r="L3" s="6" t="str">
        <f>+'[1]Key Inputs'!E7</f>
        <v>WEST NEW YORK</v>
      </c>
      <c r="M3" s="6"/>
      <c r="N3" s="7" t="s">
        <v>2</v>
      </c>
      <c r="O3" s="5"/>
      <c r="P3" s="2"/>
      <c r="Q3" s="2"/>
    </row>
    <row r="4" spans="3:20" ht="20.100000000000001" customHeight="1" x14ac:dyDescent="0.3">
      <c r="D4" s="8"/>
      <c r="E4" s="167" t="str">
        <f>+'[1]Key Inputs'!E6</f>
        <v>HUDSON</v>
      </c>
      <c r="F4" s="167"/>
      <c r="G4" s="8"/>
      <c r="H4" s="4" t="str">
        <f>"for the fiscal year "&amp;'[1]Key Inputs'!E34&amp;"."</f>
        <v>for the fiscal year 2022.</v>
      </c>
      <c r="I4" s="4"/>
      <c r="J4" s="4"/>
      <c r="K4" s="4"/>
      <c r="L4" s="5"/>
      <c r="M4" s="5"/>
      <c r="N4" s="5"/>
      <c r="O4" s="5"/>
      <c r="P4" s="2"/>
      <c r="Q4" s="2"/>
    </row>
    <row r="5" spans="3:20" ht="20.100000000000001" customHeight="1" x14ac:dyDescent="0.3">
      <c r="D5" s="4"/>
      <c r="E5" s="4"/>
      <c r="F5" s="9"/>
      <c r="G5" s="9"/>
      <c r="H5" s="4"/>
      <c r="I5" s="4"/>
      <c r="J5" s="4"/>
      <c r="K5" s="4"/>
      <c r="L5" s="5"/>
      <c r="M5" s="5"/>
      <c r="N5" s="5" t="s">
        <v>62</v>
      </c>
      <c r="O5" s="5"/>
      <c r="P5" s="2"/>
      <c r="Q5" s="2"/>
    </row>
    <row r="6" spans="3:20" ht="20.100000000000001" customHeight="1" x14ac:dyDescent="0.3">
      <c r="D6" s="166" t="s">
        <v>3</v>
      </c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2"/>
      <c r="Q6" s="2"/>
    </row>
    <row r="8" spans="3:20" ht="3" customHeight="1" x14ac:dyDescent="0.2"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3:20" ht="15" customHeight="1" x14ac:dyDescent="0.2">
      <c r="C9" s="13"/>
      <c r="D9" s="160" t="s">
        <v>4</v>
      </c>
      <c r="E9" s="161"/>
      <c r="F9" s="161"/>
      <c r="G9" s="161"/>
      <c r="H9" s="161"/>
      <c r="I9" s="161"/>
      <c r="J9" s="161"/>
      <c r="K9" s="162"/>
      <c r="L9" s="163" t="s">
        <v>5</v>
      </c>
      <c r="M9" s="164"/>
      <c r="N9" s="164"/>
      <c r="O9" s="165"/>
      <c r="P9" s="14"/>
    </row>
    <row r="10" spans="3:20" ht="15" customHeight="1" x14ac:dyDescent="0.2">
      <c r="C10" s="13"/>
      <c r="D10" s="15"/>
      <c r="E10" s="16"/>
      <c r="F10" s="16"/>
      <c r="G10" s="16"/>
      <c r="H10" s="16"/>
      <c r="I10" s="16"/>
      <c r="J10" s="16"/>
      <c r="K10" s="17"/>
      <c r="L10" s="18" t="str">
        <f>'[1]Key Inputs'!E34</f>
        <v>2022</v>
      </c>
      <c r="M10" s="19"/>
      <c r="N10" s="18">
        <f>L10-1</f>
        <v>2021</v>
      </c>
      <c r="O10" s="20"/>
      <c r="P10" s="21"/>
      <c r="Q10" s="22"/>
      <c r="T10" s="23"/>
    </row>
    <row r="11" spans="3:20" x14ac:dyDescent="0.2">
      <c r="C11" s="13"/>
      <c r="D11" s="24" t="s">
        <v>6</v>
      </c>
      <c r="E11" s="25" t="s">
        <v>7</v>
      </c>
      <c r="F11" s="25"/>
      <c r="G11" s="25"/>
      <c r="H11" s="25"/>
      <c r="I11" s="25"/>
      <c r="J11" s="25"/>
      <c r="K11" s="26"/>
      <c r="L11" s="27">
        <f>+'[1]4'!I7</f>
        <v>8545000</v>
      </c>
      <c r="M11" s="25"/>
      <c r="N11" s="27">
        <f>+'[1]4'!J7</f>
        <v>8550000</v>
      </c>
      <c r="O11" s="28"/>
      <c r="P11" s="29"/>
      <c r="Q11" s="30"/>
      <c r="R11" s="30"/>
      <c r="S11" s="30"/>
      <c r="T11" s="30"/>
    </row>
    <row r="12" spans="3:20" x14ac:dyDescent="0.2">
      <c r="C12" s="13"/>
      <c r="D12" s="24" t="s">
        <v>8</v>
      </c>
      <c r="E12" s="25" t="s">
        <v>9</v>
      </c>
      <c r="F12" s="25"/>
      <c r="G12" s="25"/>
      <c r="H12" s="25"/>
      <c r="I12" s="25"/>
      <c r="J12" s="25"/>
      <c r="K12" s="26"/>
      <c r="L12" s="27">
        <f>+'[1]11'!I18</f>
        <v>41375728.469999999</v>
      </c>
      <c r="M12" s="25"/>
      <c r="N12" s="27">
        <f>+'[1]11'!J18</f>
        <v>48304738</v>
      </c>
      <c r="O12" s="28"/>
      <c r="P12" s="29"/>
      <c r="Q12" s="30"/>
      <c r="R12" s="30"/>
      <c r="S12" s="30"/>
      <c r="T12" s="30"/>
    </row>
    <row r="13" spans="3:20" x14ac:dyDescent="0.2">
      <c r="C13" s="13"/>
      <c r="D13" s="24" t="s">
        <v>10</v>
      </c>
      <c r="E13" s="25" t="s">
        <v>11</v>
      </c>
      <c r="F13" s="25"/>
      <c r="G13" s="25"/>
      <c r="H13" s="25"/>
      <c r="I13" s="25"/>
      <c r="J13" s="25"/>
      <c r="K13" s="26"/>
      <c r="L13" s="27">
        <f>+'[1]11'!I19</f>
        <v>85000</v>
      </c>
      <c r="M13" s="25"/>
      <c r="N13" s="27">
        <f>+'[1]11'!J19</f>
        <v>12150</v>
      </c>
      <c r="O13" s="28"/>
      <c r="P13" s="29"/>
      <c r="Q13" s="30"/>
      <c r="R13" s="30"/>
      <c r="S13" s="30"/>
      <c r="T13" s="30"/>
    </row>
    <row r="14" spans="3:20" x14ac:dyDescent="0.2">
      <c r="C14" s="13"/>
      <c r="D14" s="24" t="s">
        <v>12</v>
      </c>
      <c r="E14" s="25" t="s">
        <v>13</v>
      </c>
      <c r="F14" s="25"/>
      <c r="G14" s="25"/>
      <c r="H14" s="25"/>
      <c r="I14" s="25"/>
      <c r="J14" s="25"/>
      <c r="K14" s="26"/>
      <c r="L14" s="27">
        <f>+'[1]11'!I22</f>
        <v>38652655</v>
      </c>
      <c r="M14" s="25"/>
      <c r="N14" s="27">
        <f>+'[1]11'!J22</f>
        <v>37855349</v>
      </c>
      <c r="O14" s="28"/>
      <c r="P14" s="29"/>
      <c r="Q14" s="30"/>
      <c r="R14" s="30"/>
      <c r="S14" s="30"/>
      <c r="T14" s="30"/>
    </row>
    <row r="15" spans="3:20" x14ac:dyDescent="0.2">
      <c r="C15" s="13"/>
      <c r="D15" s="24"/>
      <c r="E15" s="25" t="s">
        <v>14</v>
      </c>
      <c r="F15" s="25"/>
      <c r="G15" s="25"/>
      <c r="H15" s="25"/>
      <c r="I15" s="25"/>
      <c r="J15" s="25"/>
      <c r="K15" s="26"/>
      <c r="L15" s="31">
        <f>+'[1]11'!I23</f>
        <v>272825</v>
      </c>
      <c r="M15" s="25"/>
      <c r="N15" s="31">
        <f>+'[1]11'!J23</f>
        <v>275100</v>
      </c>
      <c r="O15" s="28"/>
      <c r="P15" s="29"/>
      <c r="Q15" s="30"/>
      <c r="R15" s="30"/>
      <c r="S15" s="30"/>
      <c r="T15" s="30"/>
    </row>
    <row r="16" spans="3:20" ht="13.5" thickBot="1" x14ac:dyDescent="0.25">
      <c r="C16" s="13"/>
      <c r="D16" s="24"/>
      <c r="E16" s="25" t="s">
        <v>15</v>
      </c>
      <c r="F16" s="25"/>
      <c r="G16" s="25"/>
      <c r="H16" s="25"/>
      <c r="I16" s="25"/>
      <c r="J16" s="25"/>
      <c r="K16" s="26"/>
      <c r="L16" s="31">
        <f>+'[1]11'!I24</f>
        <v>1158876.4099999999</v>
      </c>
      <c r="M16" s="25"/>
      <c r="N16" s="32">
        <f>+'[1]11'!J24</f>
        <v>1150931</v>
      </c>
      <c r="O16" s="28"/>
      <c r="P16" s="29"/>
      <c r="Q16" s="30"/>
      <c r="R16" s="30"/>
      <c r="S16" s="30"/>
      <c r="T16" s="30"/>
    </row>
    <row r="17" spans="3:21" ht="15" customHeight="1" thickTop="1" thickBot="1" x14ac:dyDescent="0.25">
      <c r="C17" s="13"/>
      <c r="D17" s="24"/>
      <c r="E17" s="25" t="s">
        <v>16</v>
      </c>
      <c r="F17" s="25"/>
      <c r="G17" s="25"/>
      <c r="H17" s="25"/>
      <c r="I17" s="25"/>
      <c r="J17" s="25"/>
      <c r="K17" s="26"/>
      <c r="L17" s="33">
        <f>SUM(L14:L16)</f>
        <v>40084356.409999996</v>
      </c>
      <c r="M17" s="25"/>
      <c r="N17" s="33">
        <f>SUM(N14:N16)</f>
        <v>39281380</v>
      </c>
      <c r="O17" s="28"/>
      <c r="P17" s="29"/>
      <c r="Q17" s="30"/>
      <c r="R17" s="30"/>
      <c r="S17" s="30"/>
      <c r="T17" s="30"/>
    </row>
    <row r="18" spans="3:21" ht="15" customHeight="1" thickTop="1" thickBot="1" x14ac:dyDescent="0.25">
      <c r="C18" s="13"/>
      <c r="D18" s="24" t="s">
        <v>17</v>
      </c>
      <c r="E18" s="25" t="s">
        <v>18</v>
      </c>
      <c r="F18" s="25"/>
      <c r="G18" s="25"/>
      <c r="H18" s="25"/>
      <c r="I18" s="25"/>
      <c r="J18" s="25"/>
      <c r="K18" s="26"/>
      <c r="L18" s="32">
        <f>SUM(L11:L13)+L17</f>
        <v>90090084.879999995</v>
      </c>
      <c r="M18" s="25"/>
      <c r="N18" s="32">
        <f>SUM(N11:N13)+N17</f>
        <v>96148268</v>
      </c>
      <c r="O18" s="28"/>
      <c r="P18" s="29"/>
      <c r="Q18" s="30"/>
      <c r="R18" s="30"/>
      <c r="S18" s="30"/>
      <c r="T18" s="30"/>
    </row>
    <row r="19" spans="3:21" ht="3" customHeight="1" thickTop="1" x14ac:dyDescent="0.2">
      <c r="C19" s="15"/>
      <c r="D19" s="34"/>
      <c r="E19" s="34"/>
      <c r="F19" s="34"/>
      <c r="G19" s="34"/>
      <c r="H19" s="35"/>
      <c r="I19" s="35"/>
      <c r="J19" s="35"/>
      <c r="K19" s="35"/>
      <c r="L19" s="35"/>
      <c r="M19" s="35"/>
      <c r="N19" s="35"/>
      <c r="O19" s="35"/>
      <c r="P19" s="36"/>
      <c r="Q19" s="30"/>
      <c r="R19" s="30"/>
      <c r="S19" s="30"/>
      <c r="T19" s="30"/>
    </row>
    <row r="20" spans="3:21" ht="20.100000000000001" customHeight="1" x14ac:dyDescent="0.2">
      <c r="D20" s="37"/>
      <c r="E20" s="37"/>
      <c r="F20" s="37"/>
      <c r="G20" s="37"/>
      <c r="H20" s="30"/>
      <c r="I20" s="30"/>
      <c r="J20" s="30"/>
      <c r="K20" s="30"/>
      <c r="L20" s="38"/>
      <c r="M20" s="30"/>
      <c r="N20" s="30"/>
      <c r="O20" s="30"/>
      <c r="P20" s="30"/>
      <c r="Q20" s="30"/>
      <c r="R20" s="30"/>
      <c r="S20" s="30"/>
      <c r="T20" s="30"/>
    </row>
    <row r="21" spans="3:21" ht="3" customHeight="1" x14ac:dyDescent="0.2">
      <c r="C21" s="10"/>
      <c r="D21" s="39"/>
      <c r="E21" s="39"/>
      <c r="F21" s="39"/>
      <c r="G21" s="39"/>
      <c r="H21" s="40"/>
      <c r="I21" s="40"/>
      <c r="J21" s="40"/>
      <c r="K21" s="40"/>
      <c r="L21" s="40"/>
      <c r="M21" s="40"/>
      <c r="N21" s="40"/>
      <c r="O21" s="40"/>
      <c r="P21" s="41"/>
      <c r="Q21" s="30"/>
      <c r="R21" s="30"/>
      <c r="S21" s="30"/>
      <c r="T21" s="30"/>
    </row>
    <row r="22" spans="3:21" ht="15" customHeight="1" x14ac:dyDescent="0.2">
      <c r="C22" s="13"/>
      <c r="D22" s="169" t="s">
        <v>19</v>
      </c>
      <c r="E22" s="170"/>
      <c r="F22" s="170"/>
      <c r="G22" s="170"/>
      <c r="H22" s="170"/>
      <c r="I22" s="170"/>
      <c r="J22" s="170"/>
      <c r="K22" s="171"/>
      <c r="L22" s="42" t="str">
        <f>L$10&amp;" Budget"</f>
        <v>2022 Budget</v>
      </c>
      <c r="M22" s="40"/>
      <c r="N22" s="42" t="str">
        <f>"Final "&amp;N$10&amp;" Budget"</f>
        <v>Final 2021 Budget</v>
      </c>
      <c r="O22" s="28"/>
      <c r="P22" s="43"/>
      <c r="Q22" s="44" t="s">
        <v>20</v>
      </c>
      <c r="R22" s="30"/>
      <c r="S22" s="30"/>
      <c r="T22" s="30"/>
    </row>
    <row r="23" spans="3:21" x14ac:dyDescent="0.2">
      <c r="C23" s="13"/>
      <c r="D23" s="24" t="s">
        <v>6</v>
      </c>
      <c r="E23" s="25" t="s">
        <v>21</v>
      </c>
      <c r="F23" s="25"/>
      <c r="G23" s="25" t="s">
        <v>22</v>
      </c>
      <c r="H23" s="25"/>
      <c r="I23" s="25"/>
      <c r="J23" s="25"/>
      <c r="K23" s="26"/>
      <c r="L23" s="45">
        <f>+'[1]17a'!J25+'[1]25'!J25</f>
        <v>31308500</v>
      </c>
      <c r="M23" s="25"/>
      <c r="N23" s="27">
        <f>+'[1]17a'!K25+'[1]25'!K25</f>
        <v>29538500</v>
      </c>
      <c r="O23" s="28"/>
      <c r="P23" s="29"/>
      <c r="Q23" s="30"/>
      <c r="R23" s="30"/>
      <c r="S23" s="30"/>
      <c r="T23" s="30"/>
    </row>
    <row r="24" spans="3:21" x14ac:dyDescent="0.2">
      <c r="C24" s="13"/>
      <c r="D24" s="24"/>
      <c r="E24" s="25"/>
      <c r="F24" s="25"/>
      <c r="G24" s="25" t="s">
        <v>23</v>
      </c>
      <c r="H24" s="25"/>
      <c r="I24" s="25"/>
      <c r="J24" s="25"/>
      <c r="K24" s="26"/>
      <c r="L24" s="45">
        <f>'[1]Budget Summary'!E20+'[1]Budget Summary'!E22</f>
        <v>44807356.880000003</v>
      </c>
      <c r="M24" s="25"/>
      <c r="N24" s="27">
        <v>53207490</v>
      </c>
      <c r="O24" s="28"/>
      <c r="P24" s="46"/>
      <c r="Q24" s="47"/>
      <c r="R24" s="47"/>
      <c r="S24" s="47"/>
      <c r="T24" s="47"/>
    </row>
    <row r="25" spans="3:21" x14ac:dyDescent="0.2">
      <c r="C25" s="13"/>
      <c r="D25" s="24" t="s">
        <v>8</v>
      </c>
      <c r="E25" s="25" t="s">
        <v>24</v>
      </c>
      <c r="F25" s="25"/>
      <c r="G25" s="25"/>
      <c r="H25" s="25"/>
      <c r="I25" s="25"/>
      <c r="J25" s="25"/>
      <c r="K25" s="26"/>
      <c r="L25" s="45">
        <f>+'[1]30'!J8+'[1]30'!J18+'[1]30'!J19+'[1]30'!J20+'[1]19'!J20</f>
        <v>7714805</v>
      </c>
      <c r="M25" s="25"/>
      <c r="N25" s="27">
        <f>+'[1]30'!K8+'[1]30'!K18+'[1]30'!K19+'[1]30'!K20+'[1]19'!K20</f>
        <v>7880754</v>
      </c>
      <c r="O25" s="28"/>
      <c r="P25" s="29"/>
      <c r="Q25" s="30"/>
      <c r="R25" s="30"/>
      <c r="S25" s="30"/>
      <c r="T25" s="30"/>
    </row>
    <row r="26" spans="3:21" x14ac:dyDescent="0.2">
      <c r="C26" s="13"/>
      <c r="D26" s="24" t="s">
        <v>10</v>
      </c>
      <c r="E26" s="25" t="s">
        <v>25</v>
      </c>
      <c r="F26" s="25"/>
      <c r="G26" s="25"/>
      <c r="H26" s="25"/>
      <c r="I26" s="25"/>
      <c r="J26" s="25"/>
      <c r="K26" s="26"/>
      <c r="L26" s="45">
        <f>+'[1]30'!J16</f>
        <v>710000</v>
      </c>
      <c r="M26" s="25"/>
      <c r="N26" s="27">
        <f>+'[1]30'!K16</f>
        <v>200000</v>
      </c>
      <c r="O26" s="28"/>
      <c r="P26" s="29"/>
      <c r="Q26" s="30"/>
      <c r="R26" s="30"/>
      <c r="S26" s="30"/>
      <c r="T26" s="30"/>
    </row>
    <row r="27" spans="3:21" x14ac:dyDescent="0.2">
      <c r="C27" s="13"/>
      <c r="D27" s="24" t="s">
        <v>26</v>
      </c>
      <c r="E27" s="25" t="s">
        <v>27</v>
      </c>
      <c r="F27" s="25"/>
      <c r="G27" s="25"/>
      <c r="H27" s="25"/>
      <c r="I27" s="25"/>
      <c r="J27" s="25"/>
      <c r="K27" s="26"/>
      <c r="L27" s="27">
        <f>+'[1]30'!J17+'[1]29'!J15</f>
        <v>4994423</v>
      </c>
      <c r="M27" s="25"/>
      <c r="N27" s="27">
        <f>+'[1]30'!K17+'[1]29'!K15</f>
        <v>4766524</v>
      </c>
      <c r="O27" s="28"/>
      <c r="P27" s="29"/>
      <c r="Q27" s="30"/>
      <c r="R27" s="30"/>
      <c r="S27" s="30"/>
      <c r="T27" s="38"/>
    </row>
    <row r="28" spans="3:21" ht="13.5" thickBot="1" x14ac:dyDescent="0.25">
      <c r="C28" s="13"/>
      <c r="D28" s="24" t="s">
        <v>28</v>
      </c>
      <c r="E28" s="25" t="s">
        <v>29</v>
      </c>
      <c r="F28" s="25"/>
      <c r="G28" s="25"/>
      <c r="H28" s="25"/>
      <c r="I28" s="25"/>
      <c r="J28" s="25"/>
      <c r="K28" s="26">
        <v>2248746.75</v>
      </c>
      <c r="L28" s="32">
        <f>+'[1]30'!J23</f>
        <v>555000</v>
      </c>
      <c r="M28" s="25"/>
      <c r="N28" s="32">
        <f>+'[1]29'!K24</f>
        <v>555000</v>
      </c>
      <c r="O28" s="28"/>
      <c r="P28" s="29"/>
      <c r="Q28" s="30"/>
      <c r="R28" s="30"/>
      <c r="S28" s="30"/>
      <c r="T28" s="30"/>
    </row>
    <row r="29" spans="3:21" ht="15" customHeight="1" thickTop="1" thickBot="1" x14ac:dyDescent="0.25">
      <c r="C29" s="13"/>
      <c r="D29" s="24"/>
      <c r="E29" s="25" t="s">
        <v>30</v>
      </c>
      <c r="F29" s="25"/>
      <c r="G29" s="25"/>
      <c r="H29" s="25"/>
      <c r="I29" s="25"/>
      <c r="J29" s="25"/>
      <c r="K29" s="26"/>
      <c r="L29" s="32">
        <f>SUM(L23:L28)</f>
        <v>90090084.879999995</v>
      </c>
      <c r="M29" s="25"/>
      <c r="N29" s="32">
        <f>SUM(N23:N28)</f>
        <v>96148268</v>
      </c>
      <c r="O29" s="28"/>
      <c r="P29" s="29"/>
      <c r="Q29" s="30"/>
      <c r="R29" s="30"/>
      <c r="S29" s="30"/>
      <c r="T29" s="38"/>
      <c r="U29" s="48"/>
    </row>
    <row r="30" spans="3:21" ht="13.5" thickTop="1" x14ac:dyDescent="0.2">
      <c r="C30" s="13"/>
      <c r="D30" s="24" t="s">
        <v>31</v>
      </c>
      <c r="E30" s="49"/>
      <c r="F30" s="49"/>
      <c r="G30" s="49"/>
      <c r="H30" s="25"/>
      <c r="I30" s="25"/>
      <c r="J30" s="25"/>
      <c r="K30" s="26"/>
      <c r="L30" s="50"/>
      <c r="M30" s="51"/>
      <c r="N30" s="50"/>
      <c r="O30" s="28"/>
      <c r="P30" s="29"/>
      <c r="Q30" s="30"/>
      <c r="R30" s="30"/>
      <c r="S30" s="30"/>
      <c r="T30" s="30"/>
    </row>
    <row r="31" spans="3:21" ht="3" customHeight="1" x14ac:dyDescent="0.25">
      <c r="C31" s="15"/>
      <c r="D31" s="52"/>
      <c r="E31" s="52"/>
      <c r="F31" s="52"/>
      <c r="G31" s="52"/>
      <c r="H31" s="16"/>
      <c r="I31" s="16"/>
      <c r="J31" s="16"/>
      <c r="K31" s="16"/>
      <c r="L31" s="16"/>
      <c r="M31" s="16"/>
      <c r="N31" s="16"/>
      <c r="O31" s="16"/>
      <c r="P31" s="17"/>
      <c r="R31"/>
    </row>
    <row r="32" spans="3:21" ht="20.100000000000001" customHeight="1" x14ac:dyDescent="0.2">
      <c r="D32" s="53"/>
      <c r="E32" s="53"/>
      <c r="F32" s="53"/>
      <c r="G32" s="53"/>
    </row>
    <row r="33" spans="3:20" ht="3" customHeight="1" x14ac:dyDescent="0.2">
      <c r="C33" s="10"/>
      <c r="D33" s="54"/>
      <c r="E33" s="54"/>
      <c r="F33" s="54"/>
      <c r="G33" s="54"/>
      <c r="H33" s="55"/>
      <c r="I33" s="55"/>
      <c r="J33" s="55"/>
      <c r="K33" s="55"/>
      <c r="L33" s="55"/>
      <c r="M33" s="55"/>
      <c r="N33" s="55"/>
      <c r="O33" s="55"/>
      <c r="P33" s="12"/>
    </row>
    <row r="34" spans="3:20" ht="15" customHeight="1" thickBot="1" x14ac:dyDescent="0.25">
      <c r="C34" s="13"/>
      <c r="D34" s="56"/>
      <c r="E34" s="49"/>
      <c r="F34" s="57"/>
      <c r="G34" s="58" t="str">
        <f>'[1]Key Inputs'!E$34&amp;" Dedicated"</f>
        <v>2022 Dedicated</v>
      </c>
      <c r="H34" s="172" t="str">
        <f>+'[1]Key Inputs'!E40</f>
        <v>Parking</v>
      </c>
      <c r="I34" s="172"/>
      <c r="J34" s="172"/>
      <c r="K34" s="59"/>
      <c r="L34" s="60" t="s">
        <v>32</v>
      </c>
      <c r="M34" s="25"/>
      <c r="N34" s="25"/>
      <c r="O34" s="26"/>
      <c r="P34" s="29"/>
      <c r="Q34" s="30"/>
      <c r="R34" s="30"/>
      <c r="S34" s="30"/>
      <c r="T34" s="30"/>
    </row>
    <row r="35" spans="3:20" ht="15" customHeight="1" x14ac:dyDescent="0.2">
      <c r="C35" s="13"/>
      <c r="D35" s="173" t="s">
        <v>4</v>
      </c>
      <c r="E35" s="174"/>
      <c r="F35" s="174"/>
      <c r="G35" s="174"/>
      <c r="H35" s="175"/>
      <c r="I35" s="175"/>
      <c r="J35" s="175"/>
      <c r="K35" s="176"/>
      <c r="L35" s="163" t="s">
        <v>5</v>
      </c>
      <c r="M35" s="164"/>
      <c r="N35" s="164"/>
      <c r="O35" s="165"/>
      <c r="P35" s="29"/>
      <c r="Q35" s="30"/>
      <c r="R35" s="30"/>
      <c r="S35" s="30"/>
      <c r="T35" s="30"/>
    </row>
    <row r="36" spans="3:20" ht="15" customHeight="1" x14ac:dyDescent="0.2">
      <c r="C36" s="13"/>
      <c r="D36" s="61"/>
      <c r="E36" s="34"/>
      <c r="F36" s="34"/>
      <c r="G36" s="34"/>
      <c r="H36" s="35"/>
      <c r="I36" s="35"/>
      <c r="J36" s="35"/>
      <c r="K36" s="36"/>
      <c r="L36" s="62" t="str">
        <f>L10</f>
        <v>2022</v>
      </c>
      <c r="M36" s="28"/>
      <c r="N36" s="18">
        <f>N10</f>
        <v>2021</v>
      </c>
      <c r="O36" s="28"/>
      <c r="P36" s="63"/>
      <c r="Q36" s="44"/>
      <c r="R36" s="30"/>
      <c r="S36" s="30"/>
      <c r="T36" s="30"/>
    </row>
    <row r="37" spans="3:20" x14ac:dyDescent="0.2">
      <c r="C37" s="13"/>
      <c r="D37" s="24" t="s">
        <v>6</v>
      </c>
      <c r="E37" s="25" t="s">
        <v>7</v>
      </c>
      <c r="F37" s="25"/>
      <c r="G37" s="25"/>
      <c r="H37" s="25"/>
      <c r="I37" s="25"/>
      <c r="J37" s="25"/>
      <c r="K37" s="26"/>
      <c r="L37" s="64">
        <v>827392</v>
      </c>
      <c r="M37" s="20"/>
      <c r="N37" s="64"/>
      <c r="O37" s="26"/>
      <c r="P37" s="29"/>
      <c r="Q37" s="30"/>
      <c r="R37" s="30"/>
      <c r="S37" s="30"/>
      <c r="T37" s="30"/>
    </row>
    <row r="38" spans="3:20" x14ac:dyDescent="0.2">
      <c r="C38" s="13"/>
      <c r="D38" s="24" t="s">
        <v>8</v>
      </c>
      <c r="E38" s="26" t="s">
        <v>33</v>
      </c>
      <c r="F38" s="65"/>
      <c r="G38" s="25"/>
      <c r="H38" s="25"/>
      <c r="I38" s="25"/>
      <c r="J38" s="25"/>
      <c r="K38" s="26"/>
      <c r="L38" s="64">
        <v>3758800</v>
      </c>
      <c r="M38" s="20"/>
      <c r="N38" s="64">
        <v>3553800</v>
      </c>
      <c r="O38" s="26"/>
      <c r="P38" s="29"/>
      <c r="Q38" s="30"/>
      <c r="R38" s="30"/>
      <c r="S38" s="30"/>
      <c r="T38" s="30"/>
    </row>
    <row r="39" spans="3:20" ht="13.5" thickBot="1" x14ac:dyDescent="0.25">
      <c r="C39" s="13"/>
      <c r="D39" s="24" t="s">
        <v>10</v>
      </c>
      <c r="E39" s="26" t="s">
        <v>34</v>
      </c>
      <c r="F39" s="65"/>
      <c r="G39" s="25"/>
      <c r="H39" s="25"/>
      <c r="I39" s="25"/>
      <c r="J39" s="25"/>
      <c r="K39" s="26"/>
      <c r="L39" s="66"/>
      <c r="M39" s="11"/>
      <c r="N39" s="67"/>
      <c r="O39" s="26"/>
      <c r="P39" s="29"/>
      <c r="Q39" s="30"/>
      <c r="R39" s="30"/>
      <c r="S39" s="30"/>
      <c r="T39" s="30"/>
    </row>
    <row r="40" spans="3:20" ht="14.25" thickTop="1" thickBot="1" x14ac:dyDescent="0.25">
      <c r="C40" s="13"/>
      <c r="D40" s="24"/>
      <c r="E40" s="26" t="s">
        <v>35</v>
      </c>
      <c r="F40" s="65"/>
      <c r="G40" s="25"/>
      <c r="H40" s="25"/>
      <c r="I40" s="25"/>
      <c r="J40" s="25"/>
      <c r="K40" s="26"/>
      <c r="L40" s="33">
        <f>SUM(L37:L39)</f>
        <v>4586192</v>
      </c>
      <c r="M40" s="11"/>
      <c r="N40" s="33">
        <f>SUM(N37:N39)</f>
        <v>3553800</v>
      </c>
      <c r="O40" s="26"/>
      <c r="P40" s="29"/>
      <c r="Q40" s="30"/>
      <c r="R40" s="30"/>
      <c r="S40" s="30"/>
      <c r="T40" s="30"/>
    </row>
    <row r="41" spans="3:20" ht="15" customHeight="1" thickTop="1" thickBot="1" x14ac:dyDescent="0.25">
      <c r="C41" s="13"/>
      <c r="D41" s="68"/>
      <c r="E41" s="69"/>
      <c r="F41" s="69"/>
      <c r="G41" s="69"/>
      <c r="H41" s="70"/>
      <c r="I41" s="70"/>
      <c r="J41" s="70"/>
      <c r="K41" s="71"/>
      <c r="L41" s="72"/>
      <c r="M41" s="73"/>
      <c r="N41" s="74"/>
      <c r="O41" s="71"/>
      <c r="P41" s="29"/>
      <c r="Q41" s="30"/>
      <c r="R41" s="30"/>
      <c r="S41" s="30"/>
      <c r="T41" s="30"/>
    </row>
    <row r="42" spans="3:20" ht="15" customHeight="1" thickTop="1" x14ac:dyDescent="0.2">
      <c r="C42" s="13"/>
      <c r="D42" s="177" t="s">
        <v>19</v>
      </c>
      <c r="E42" s="178"/>
      <c r="F42" s="178"/>
      <c r="G42" s="178"/>
      <c r="H42" s="178"/>
      <c r="I42" s="178"/>
      <c r="J42" s="178"/>
      <c r="K42" s="179"/>
      <c r="L42" s="42" t="str">
        <f>L$10&amp;" Budget"</f>
        <v>2022 Budget</v>
      </c>
      <c r="M42" s="35"/>
      <c r="N42" s="42" t="str">
        <f>"Final "&amp;N$10&amp;" Budget"</f>
        <v>Final 2021 Budget</v>
      </c>
      <c r="O42" s="36"/>
      <c r="P42" s="63"/>
      <c r="Q42" s="44"/>
      <c r="R42" s="30"/>
      <c r="S42" s="30"/>
      <c r="T42" s="30"/>
    </row>
    <row r="43" spans="3:20" x14ac:dyDescent="0.2">
      <c r="C43" s="13"/>
      <c r="D43" s="24" t="s">
        <v>6</v>
      </c>
      <c r="E43" s="25" t="s">
        <v>36</v>
      </c>
      <c r="F43" s="25"/>
      <c r="G43" s="25" t="s">
        <v>22</v>
      </c>
      <c r="H43" s="25"/>
      <c r="I43" s="25"/>
      <c r="J43" s="25"/>
      <c r="K43" s="26"/>
      <c r="L43" s="64">
        <v>1000000</v>
      </c>
      <c r="M43" s="20"/>
      <c r="N43" s="64">
        <v>680000</v>
      </c>
      <c r="O43" s="26"/>
      <c r="P43" s="29"/>
      <c r="Q43" s="30"/>
      <c r="R43" s="30"/>
      <c r="S43" s="30"/>
      <c r="T43" s="30"/>
    </row>
    <row r="44" spans="3:20" x14ac:dyDescent="0.2">
      <c r="C44" s="13"/>
      <c r="D44" s="24"/>
      <c r="E44" s="25"/>
      <c r="F44" s="25"/>
      <c r="G44" s="25" t="s">
        <v>23</v>
      </c>
      <c r="H44" s="25"/>
      <c r="I44" s="25"/>
      <c r="J44" s="25"/>
      <c r="K44" s="26"/>
      <c r="L44" s="64">
        <f>10000+1750000</f>
        <v>1760000</v>
      </c>
      <c r="M44" s="20"/>
      <c r="N44" s="64">
        <v>1572983</v>
      </c>
      <c r="O44" s="26"/>
      <c r="P44" s="46"/>
      <c r="Q44" s="47"/>
      <c r="R44" s="47"/>
      <c r="S44" s="47"/>
      <c r="T44" s="30"/>
    </row>
    <row r="45" spans="3:20" x14ac:dyDescent="0.2">
      <c r="C45" s="13"/>
      <c r="D45" s="24" t="s">
        <v>8</v>
      </c>
      <c r="E45" s="25" t="s">
        <v>25</v>
      </c>
      <c r="F45" s="25"/>
      <c r="G45" s="25"/>
      <c r="H45" s="25"/>
      <c r="I45" s="25"/>
      <c r="J45" s="25"/>
      <c r="K45" s="26"/>
      <c r="L45" s="64"/>
      <c r="M45" s="20"/>
      <c r="N45" s="64">
        <v>500000</v>
      </c>
      <c r="O45" s="26"/>
      <c r="P45" s="29"/>
      <c r="Q45" s="30"/>
      <c r="R45" s="30"/>
      <c r="S45" s="30"/>
      <c r="T45" s="30"/>
    </row>
    <row r="46" spans="3:20" x14ac:dyDescent="0.2">
      <c r="C46" s="13"/>
      <c r="D46" s="24" t="s">
        <v>10</v>
      </c>
      <c r="E46" s="25" t="s">
        <v>37</v>
      </c>
      <c r="F46" s="25"/>
      <c r="G46" s="25"/>
      <c r="H46" s="25"/>
      <c r="I46" s="25"/>
      <c r="J46" s="25"/>
      <c r="K46" s="26"/>
      <c r="L46" s="64">
        <f>365000+233000+371000</f>
        <v>969000</v>
      </c>
      <c r="M46" s="20"/>
      <c r="N46" s="64">
        <f>345000+246591+60000</f>
        <v>651591</v>
      </c>
      <c r="O46" s="26"/>
      <c r="P46" s="29"/>
      <c r="Q46" s="30"/>
      <c r="R46" s="30"/>
      <c r="S46" s="30"/>
      <c r="T46" s="30"/>
    </row>
    <row r="47" spans="3:20" x14ac:dyDescent="0.2">
      <c r="C47" s="13"/>
      <c r="D47" s="24" t="s">
        <v>12</v>
      </c>
      <c r="E47" s="25" t="s">
        <v>24</v>
      </c>
      <c r="F47" s="25"/>
      <c r="G47" s="25"/>
      <c r="H47" s="25"/>
      <c r="I47" s="25"/>
      <c r="J47" s="25"/>
      <c r="K47" s="26"/>
      <c r="L47" s="64">
        <f>700000+92192+65000</f>
        <v>857192</v>
      </c>
      <c r="M47" s="20"/>
      <c r="N47" s="64">
        <f>93226+56000</f>
        <v>149226</v>
      </c>
      <c r="O47" s="26"/>
      <c r="P47" s="29"/>
      <c r="Q47" s="30"/>
      <c r="R47" s="30"/>
      <c r="S47" s="30"/>
      <c r="T47" s="30"/>
    </row>
    <row r="48" spans="3:20" ht="13.5" thickBot="1" x14ac:dyDescent="0.25">
      <c r="C48" s="13"/>
      <c r="D48" s="24" t="s">
        <v>28</v>
      </c>
      <c r="E48" s="25" t="s">
        <v>38</v>
      </c>
      <c r="F48" s="25"/>
      <c r="G48" s="25"/>
      <c r="H48" s="25"/>
      <c r="I48" s="25"/>
      <c r="J48" s="25"/>
      <c r="K48" s="26"/>
      <c r="L48" s="64"/>
      <c r="M48" s="20"/>
      <c r="N48" s="64"/>
      <c r="O48" s="26"/>
      <c r="P48" s="29"/>
      <c r="Q48" s="30"/>
      <c r="R48" s="30"/>
      <c r="S48" s="30"/>
      <c r="T48" s="30"/>
    </row>
    <row r="49" spans="3:21" ht="15" customHeight="1" thickTop="1" thickBot="1" x14ac:dyDescent="0.25">
      <c r="C49" s="13"/>
      <c r="D49" s="24" t="s">
        <v>39</v>
      </c>
      <c r="E49" s="49"/>
      <c r="F49" s="25"/>
      <c r="G49" s="25"/>
      <c r="H49" s="25"/>
      <c r="I49" s="25"/>
      <c r="J49" s="25"/>
      <c r="K49" s="26"/>
      <c r="L49" s="33">
        <f>SUM(L43:L48)</f>
        <v>4586192</v>
      </c>
      <c r="M49" s="11"/>
      <c r="N49" s="33">
        <f>SUM(N43:N48)</f>
        <v>3553800</v>
      </c>
      <c r="O49" s="26"/>
      <c r="P49" s="29"/>
      <c r="Q49" s="30"/>
      <c r="R49" s="30"/>
      <c r="S49" s="30"/>
      <c r="T49" s="38"/>
      <c r="U49" s="48"/>
    </row>
    <row r="50" spans="3:21" ht="13.5" thickTop="1" x14ac:dyDescent="0.2">
      <c r="C50" s="13"/>
      <c r="D50" s="24" t="s">
        <v>31</v>
      </c>
      <c r="E50" s="49"/>
      <c r="F50" s="49"/>
      <c r="G50" s="49"/>
      <c r="H50" s="25"/>
      <c r="I50" s="25"/>
      <c r="J50" s="25"/>
      <c r="K50" s="26"/>
      <c r="L50" s="50"/>
      <c r="M50" s="11"/>
      <c r="N50" s="50"/>
      <c r="O50" s="28"/>
      <c r="P50" s="29"/>
      <c r="Q50" s="30"/>
      <c r="R50" s="30"/>
      <c r="S50" s="30"/>
      <c r="T50" s="30"/>
    </row>
    <row r="51" spans="3:21" ht="3" customHeight="1" x14ac:dyDescent="0.2">
      <c r="C51" s="1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6"/>
      <c r="Q51" s="30"/>
      <c r="R51" s="30"/>
      <c r="S51" s="30"/>
      <c r="T51" s="30"/>
    </row>
    <row r="52" spans="3:21" ht="3" customHeight="1" x14ac:dyDescent="0.2">
      <c r="C52" s="1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6"/>
    </row>
    <row r="53" spans="3:21" x14ac:dyDescent="0.2"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3:21" ht="3" customHeight="1" x14ac:dyDescent="0.2">
      <c r="C54" s="10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41"/>
    </row>
    <row r="55" spans="3:21" ht="12.75" customHeight="1" x14ac:dyDescent="0.2">
      <c r="C55" s="13"/>
      <c r="D55" s="180" t="s">
        <v>40</v>
      </c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2"/>
      <c r="P55" s="76"/>
    </row>
    <row r="56" spans="3:21" x14ac:dyDescent="0.2">
      <c r="C56" s="13"/>
      <c r="D56" s="77"/>
      <c r="E56" s="11"/>
      <c r="F56" s="11"/>
      <c r="G56" s="20"/>
      <c r="H56" s="78" t="s">
        <v>41</v>
      </c>
      <c r="I56" s="16"/>
      <c r="J56" s="16"/>
      <c r="K56" s="79"/>
      <c r="L56" s="78" t="str">
        <f>+'[1]Key Inputs'!E40</f>
        <v>Parking</v>
      </c>
      <c r="M56" s="80"/>
      <c r="N56" s="81"/>
      <c r="O56" s="82" t="s">
        <v>20</v>
      </c>
      <c r="P56" s="83"/>
    </row>
    <row r="57" spans="3:21" x14ac:dyDescent="0.2">
      <c r="C57" s="13"/>
      <c r="D57" s="65" t="s">
        <v>42</v>
      </c>
      <c r="E57" s="25"/>
      <c r="F57" s="25"/>
      <c r="G57" s="20"/>
      <c r="H57" s="45">
        <v>3031092</v>
      </c>
      <c r="I57" s="16"/>
      <c r="J57" s="16"/>
      <c r="K57" s="11"/>
      <c r="L57" s="45">
        <v>1988675</v>
      </c>
      <c r="M57" s="84"/>
      <c r="N57" s="75"/>
      <c r="O57" s="20"/>
      <c r="P57" s="14"/>
    </row>
    <row r="58" spans="3:21" ht="13.5" thickBot="1" x14ac:dyDescent="0.25">
      <c r="C58" s="13"/>
      <c r="D58" s="65" t="s">
        <v>43</v>
      </c>
      <c r="E58" s="25"/>
      <c r="F58" s="25"/>
      <c r="G58" s="20"/>
      <c r="H58" s="85">
        <v>23144063</v>
      </c>
      <c r="I58" s="16"/>
      <c r="J58" s="16"/>
      <c r="K58" s="11"/>
      <c r="L58" s="85">
        <v>5375000</v>
      </c>
      <c r="M58" s="84"/>
      <c r="N58" s="85"/>
      <c r="O58" s="20"/>
      <c r="P58" s="14"/>
    </row>
    <row r="59" spans="3:21" ht="13.5" thickTop="1" x14ac:dyDescent="0.2">
      <c r="C59" s="13"/>
      <c r="D59" s="65" t="s">
        <v>44</v>
      </c>
      <c r="E59" s="25"/>
      <c r="F59" s="25"/>
      <c r="G59" s="20"/>
      <c r="H59" s="27">
        <f>SUM(H57:H58)</f>
        <v>26175155</v>
      </c>
      <c r="I59" s="16"/>
      <c r="J59" s="16"/>
      <c r="K59" s="11"/>
      <c r="L59" s="27">
        <f>SUM(L57:L58)</f>
        <v>7363675</v>
      </c>
      <c r="M59" s="84"/>
      <c r="N59" s="27"/>
      <c r="O59" s="20"/>
      <c r="P59" s="14"/>
    </row>
    <row r="60" spans="3:21" ht="3" customHeight="1" x14ac:dyDescent="0.2">
      <c r="C60" s="1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7"/>
    </row>
    <row r="61" spans="3:21" ht="3" customHeight="1" x14ac:dyDescent="0.2">
      <c r="C61" s="15"/>
      <c r="D61" s="35"/>
      <c r="E61" s="35"/>
      <c r="F61" s="35"/>
      <c r="G61" s="16"/>
      <c r="H61" s="86"/>
      <c r="I61" s="16"/>
      <c r="J61" s="16"/>
      <c r="K61" s="16"/>
      <c r="L61" s="86"/>
      <c r="M61" s="16"/>
      <c r="N61" s="86"/>
      <c r="O61" s="16"/>
      <c r="P61" s="17"/>
    </row>
    <row r="62" spans="3:21" x14ac:dyDescent="0.2">
      <c r="H62" s="48"/>
    </row>
    <row r="63" spans="3:21" x14ac:dyDescent="0.2">
      <c r="D63" s="1" t="s">
        <v>45</v>
      </c>
      <c r="M63" s="183" t="str">
        <f>+'[1]Key Inputs'!E9</f>
        <v>COMMISSIONERS</v>
      </c>
      <c r="N63" s="183"/>
      <c r="O63" s="183"/>
      <c r="P63" s="183"/>
    </row>
    <row r="64" spans="3:21" x14ac:dyDescent="0.2">
      <c r="D64" s="1" t="s">
        <v>0</v>
      </c>
      <c r="F64" s="183" t="str">
        <f>+'[1]Key Inputs'!E8</f>
        <v>TOWN</v>
      </c>
      <c r="G64" s="183"/>
      <c r="H64" s="183"/>
      <c r="I64" s="184" t="s">
        <v>1</v>
      </c>
      <c r="J64" s="184"/>
      <c r="K64" s="184"/>
      <c r="L64" s="183" t="str">
        <f>+'[1]Key Inputs'!E7</f>
        <v>WEST NEW YORK</v>
      </c>
      <c r="M64" s="183"/>
      <c r="N64" s="1" t="s">
        <v>46</v>
      </c>
    </row>
    <row r="65" spans="4:15" x14ac:dyDescent="0.2">
      <c r="D65" s="183" t="str">
        <f>+'[1]Key Inputs'!E6</f>
        <v>HUDSON</v>
      </c>
      <c r="E65" s="183"/>
      <c r="F65" s="183"/>
      <c r="G65" s="1" t="s">
        <v>47</v>
      </c>
      <c r="H65" s="188" t="s">
        <v>101</v>
      </c>
      <c r="I65" s="188"/>
      <c r="J65" s="188"/>
      <c r="K65" s="16"/>
      <c r="L65" s="1" t="str">
        <f>", "&amp;'[1]Key Inputs'!E34&amp;"."</f>
        <v>, 2022.</v>
      </c>
    </row>
    <row r="68" spans="4:15" x14ac:dyDescent="0.2">
      <c r="D68" s="1" t="s">
        <v>48</v>
      </c>
      <c r="K68" s="185" t="s">
        <v>100</v>
      </c>
      <c r="L68" s="185"/>
      <c r="M68" s="185"/>
      <c r="N68" s="185"/>
      <c r="O68" s="87" t="s">
        <v>49</v>
      </c>
    </row>
    <row r="69" spans="4:15" x14ac:dyDescent="0.2">
      <c r="D69" s="188" t="s">
        <v>102</v>
      </c>
      <c r="E69" s="188"/>
      <c r="F69" s="188"/>
      <c r="G69" s="188"/>
      <c r="H69" s="22" t="str">
        <f>", "&amp;'[1]Key Inputs'!E34&amp;" at"</f>
        <v>, 2022 at</v>
      </c>
      <c r="I69" s="189">
        <v>0.52083333333333337</v>
      </c>
      <c r="J69" s="185"/>
      <c r="K69" s="185"/>
      <c r="L69" s="1" t="s">
        <v>50</v>
      </c>
    </row>
    <row r="70" spans="4:15" x14ac:dyDescent="0.2">
      <c r="D70" s="1" t="str">
        <f>"objections to the Budget and Tax Resolution for the year "&amp;'[1]Key Inputs'!E34&amp;" may be presented by taxpayers or"</f>
        <v>objections to the Budget and Tax Resolution for the year 2022 may be presented by taxpayers or</v>
      </c>
    </row>
    <row r="71" spans="4:15" x14ac:dyDescent="0.2">
      <c r="D71" s="1" t="s">
        <v>51</v>
      </c>
    </row>
    <row r="73" spans="4:15" x14ac:dyDescent="0.2">
      <c r="D73" s="1" t="s">
        <v>52</v>
      </c>
      <c r="I73" s="185" t="s">
        <v>53</v>
      </c>
      <c r="J73" s="185"/>
      <c r="K73" s="185"/>
      <c r="L73" s="185"/>
      <c r="M73" s="185"/>
      <c r="N73" s="185"/>
      <c r="O73" s="1" t="s">
        <v>54</v>
      </c>
    </row>
    <row r="74" spans="4:15" x14ac:dyDescent="0.2">
      <c r="D74" s="1" t="s">
        <v>55</v>
      </c>
      <c r="G74" s="185" t="s">
        <v>56</v>
      </c>
      <c r="H74" s="185"/>
      <c r="I74" s="185"/>
      <c r="J74" s="185"/>
      <c r="K74" s="185"/>
      <c r="L74" s="185"/>
      <c r="M74" s="185"/>
      <c r="N74" s="1" t="s">
        <v>57</v>
      </c>
    </row>
    <row r="75" spans="4:15" x14ac:dyDescent="0.2">
      <c r="D75" s="185" t="s">
        <v>58</v>
      </c>
      <c r="E75" s="185"/>
      <c r="F75" s="185"/>
      <c r="G75" s="185"/>
      <c r="H75" s="22" t="s">
        <v>59</v>
      </c>
      <c r="I75" s="88"/>
      <c r="J75" s="186">
        <v>0.375</v>
      </c>
      <c r="K75" s="187"/>
      <c r="L75" s="187"/>
      <c r="M75" s="22" t="s">
        <v>60</v>
      </c>
      <c r="N75" s="89">
        <v>0.70833333333333337</v>
      </c>
      <c r="O75" s="1" t="s">
        <v>61</v>
      </c>
    </row>
  </sheetData>
  <mergeCells count="26">
    <mergeCell ref="G74:M74"/>
    <mergeCell ref="D75:G75"/>
    <mergeCell ref="J75:L75"/>
    <mergeCell ref="D65:F65"/>
    <mergeCell ref="H65:J65"/>
    <mergeCell ref="K68:N68"/>
    <mergeCell ref="D69:G69"/>
    <mergeCell ref="I69:K69"/>
    <mergeCell ref="I73:N73"/>
    <mergeCell ref="D55:O55"/>
    <mergeCell ref="M63:P63"/>
    <mergeCell ref="F64:H64"/>
    <mergeCell ref="I64:K64"/>
    <mergeCell ref="L64:M64"/>
    <mergeCell ref="D22:K22"/>
    <mergeCell ref="H34:J34"/>
    <mergeCell ref="D35:K35"/>
    <mergeCell ref="L35:O35"/>
    <mergeCell ref="D42:K42"/>
    <mergeCell ref="D9:K9"/>
    <mergeCell ref="L9:O9"/>
    <mergeCell ref="D1:O1"/>
    <mergeCell ref="F3:H3"/>
    <mergeCell ref="I3:J3"/>
    <mergeCell ref="E4:F4"/>
    <mergeCell ref="D6: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DCDBB-09D9-40C1-8439-93EBB85AAB86}">
  <dimension ref="A2:T37"/>
  <sheetViews>
    <sheetView topLeftCell="A4" workbookViewId="0">
      <selection activeCell="A31" sqref="A31:M31"/>
    </sheetView>
  </sheetViews>
  <sheetFormatPr defaultRowHeight="15" x14ac:dyDescent="0.25"/>
  <cols>
    <col min="1" max="1" width="2" customWidth="1"/>
    <col min="2" max="3" width="5.5703125" customWidth="1"/>
    <col min="4" max="4" width="36.5703125" customWidth="1"/>
    <col min="5" max="5" width="8.85546875" customWidth="1"/>
    <col min="6" max="6" width="18.5703125" bestFit="1" customWidth="1"/>
    <col min="7" max="7" width="1.85546875" customWidth="1"/>
    <col min="8" max="9" width="4.5703125" customWidth="1"/>
    <col min="10" max="10" width="47.5703125" customWidth="1"/>
    <col min="11" max="11" width="8.85546875" customWidth="1"/>
    <col min="12" max="13" width="18.5703125" bestFit="1" customWidth="1"/>
  </cols>
  <sheetData>
    <row r="2" spans="2:20" ht="18" x14ac:dyDescent="0.25">
      <c r="B2" s="196" t="s">
        <v>63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2:20" ht="18" x14ac:dyDescent="0.25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2:20" ht="15.75" x14ac:dyDescent="0.25">
      <c r="H4" s="195" t="s">
        <v>64</v>
      </c>
      <c r="I4" s="195"/>
      <c r="J4" s="195"/>
      <c r="K4" s="195"/>
      <c r="L4" s="195"/>
      <c r="M4" s="195"/>
    </row>
    <row r="5" spans="2:20" ht="16.5" thickBot="1" x14ac:dyDescent="0.3">
      <c r="B5" s="197" t="str">
        <f>IF('[1]Key Inputs'!G34 = "Calendar Year", "CURRENT  FUND  BALANCE  SHEET  -  DECEMBER  31, "&amp;'[1]Key Inputs'!E34-1&amp;"", "CURRENT  FUND  BALANCE  SHEET  -  JUNE  30, "&amp;'[1]Key Inputs'!E34-1&amp;"")</f>
        <v>CURRENT  FUND  BALANCE  SHEET  -  DECEMBER  31, 2021</v>
      </c>
      <c r="C5" s="197"/>
      <c r="D5" s="197"/>
      <c r="E5" s="197"/>
      <c r="F5" s="197"/>
      <c r="H5" s="197" t="s">
        <v>65</v>
      </c>
      <c r="I5" s="197"/>
      <c r="J5" s="197"/>
      <c r="K5" s="197"/>
      <c r="L5" s="197"/>
      <c r="M5" s="197"/>
    </row>
    <row r="6" spans="2:20" ht="16.5" thickTop="1" thickBot="1" x14ac:dyDescent="0.3">
      <c r="B6" s="198" t="s">
        <v>66</v>
      </c>
      <c r="C6" s="198"/>
      <c r="D6" s="198"/>
      <c r="E6" s="198"/>
      <c r="F6" s="198"/>
      <c r="H6" s="91"/>
      <c r="I6" s="92"/>
      <c r="J6" s="92"/>
      <c r="K6" s="93"/>
      <c r="L6" s="94" t="str">
        <f>"YEAR "&amp;'[1]Key Inputs'!E34-1</f>
        <v>YEAR 2021</v>
      </c>
      <c r="M6" s="94" t="str">
        <f>"YEAR "&amp;'[1]Key Inputs'!E34-2</f>
        <v>YEAR 2020</v>
      </c>
    </row>
    <row r="7" spans="2:20" ht="15.75" thickTop="1" x14ac:dyDescent="0.25">
      <c r="B7" s="95" t="s">
        <v>67</v>
      </c>
      <c r="C7" s="95"/>
      <c r="D7" s="96"/>
      <c r="E7" s="97">
        <v>1110100</v>
      </c>
      <c r="F7" s="98">
        <v>35811135</v>
      </c>
      <c r="H7" s="99" t="str">
        <f>IF(Budget_Year_Type = "Calendar Year", "Surplus Balance, January 1", "Surplus Balance, July 1")</f>
        <v>Surplus Balance, January 1</v>
      </c>
      <c r="I7" s="100"/>
      <c r="J7" s="101"/>
      <c r="K7" s="102">
        <v>2310100</v>
      </c>
      <c r="L7" s="103">
        <f>+M22</f>
        <v>11792720</v>
      </c>
      <c r="M7" s="98">
        <v>15091095</v>
      </c>
      <c r="N7" s="104"/>
    </row>
    <row r="8" spans="2:20" ht="18" customHeight="1" thickBot="1" x14ac:dyDescent="0.3">
      <c r="B8" s="105" t="s">
        <v>68</v>
      </c>
      <c r="C8" s="105"/>
      <c r="D8" s="106"/>
      <c r="E8" s="107">
        <v>1111000</v>
      </c>
      <c r="F8" s="108"/>
      <c r="H8" s="109" t="s">
        <v>69</v>
      </c>
      <c r="I8" s="110"/>
      <c r="J8" s="111"/>
      <c r="K8" s="112" t="s">
        <v>70</v>
      </c>
      <c r="L8" s="113" t="s">
        <v>71</v>
      </c>
      <c r="M8" s="113" t="s">
        <v>71</v>
      </c>
    </row>
    <row r="9" spans="2:20" ht="18" customHeight="1" thickBot="1" x14ac:dyDescent="0.3">
      <c r="B9" s="105" t="s">
        <v>72</v>
      </c>
      <c r="C9" s="105"/>
      <c r="D9" s="106"/>
      <c r="E9" s="107">
        <v>1110200</v>
      </c>
      <c r="F9" s="108">
        <f>7984525+851240</f>
        <v>8835765</v>
      </c>
      <c r="H9" s="114" t="str">
        <f>"Current Taxes:*(Percentage Collected "&amp;'[1]Key Inputs'!E34-1&amp;": "&amp;R10*100&amp;"%, "&amp;'[1]Key Inputs'!E34-2&amp;": "&amp;T10*100&amp;"%)"</f>
        <v>Current Taxes:*(Percentage Collected 2021: 0%, 2020: 0%)</v>
      </c>
      <c r="I9" s="115"/>
      <c r="J9" s="116"/>
      <c r="K9" s="102">
        <v>2310200</v>
      </c>
      <c r="L9" s="117">
        <v>71314294</v>
      </c>
      <c r="M9" s="118">
        <v>70642349</v>
      </c>
      <c r="Q9" s="190"/>
      <c r="R9" s="191"/>
      <c r="S9" s="191"/>
      <c r="T9" s="192"/>
    </row>
    <row r="10" spans="2:20" ht="18" customHeight="1" thickBot="1" x14ac:dyDescent="0.3">
      <c r="B10" s="105" t="s">
        <v>73</v>
      </c>
      <c r="C10" s="105"/>
      <c r="D10" s="106"/>
      <c r="E10" s="112" t="s">
        <v>70</v>
      </c>
      <c r="F10" s="113" t="s">
        <v>71</v>
      </c>
      <c r="H10" s="119" t="s">
        <v>74</v>
      </c>
      <c r="I10" s="105"/>
      <c r="J10" s="106"/>
      <c r="K10" s="102">
        <v>2310300</v>
      </c>
      <c r="L10" s="120">
        <v>94651</v>
      </c>
      <c r="M10" s="108">
        <v>10952</v>
      </c>
      <c r="Q10" s="121"/>
      <c r="R10" s="122"/>
      <c r="S10" s="123"/>
      <c r="T10" s="122"/>
    </row>
    <row r="11" spans="2:20" x14ac:dyDescent="0.25">
      <c r="B11" s="105"/>
      <c r="C11" s="105" t="s">
        <v>75</v>
      </c>
      <c r="D11" s="106"/>
      <c r="E11" s="107">
        <v>1110300</v>
      </c>
      <c r="F11" s="108">
        <v>21676</v>
      </c>
      <c r="H11" s="119" t="s">
        <v>76</v>
      </c>
      <c r="I11" s="105"/>
      <c r="J11" s="106"/>
      <c r="K11" s="102">
        <v>2310400</v>
      </c>
      <c r="L11" s="120">
        <v>59406975</v>
      </c>
      <c r="M11" s="108">
        <v>48812231</v>
      </c>
    </row>
    <row r="12" spans="2:20" ht="18" customHeight="1" thickBot="1" x14ac:dyDescent="0.3">
      <c r="B12" s="105"/>
      <c r="C12" s="105" t="s">
        <v>77</v>
      </c>
      <c r="D12" s="106"/>
      <c r="E12" s="107">
        <v>1110400</v>
      </c>
      <c r="F12" s="108">
        <v>389762</v>
      </c>
      <c r="H12" s="124"/>
      <c r="I12" s="125" t="s">
        <v>78</v>
      </c>
      <c r="J12" s="126"/>
      <c r="K12" s="127">
        <v>2310500</v>
      </c>
      <c r="L12" s="128">
        <f>SUM(L7:L11)</f>
        <v>142608640</v>
      </c>
      <c r="M12" s="129">
        <f>SUM(M7:M11)</f>
        <v>134556627</v>
      </c>
    </row>
    <row r="13" spans="2:20" x14ac:dyDescent="0.25">
      <c r="B13" s="105"/>
      <c r="C13" s="130" t="s">
        <v>79</v>
      </c>
      <c r="E13" s="107">
        <v>1110500</v>
      </c>
      <c r="F13" s="108"/>
      <c r="H13" s="131" t="s">
        <v>80</v>
      </c>
      <c r="I13" s="115"/>
      <c r="J13" s="116"/>
      <c r="K13" s="112" t="s">
        <v>70</v>
      </c>
      <c r="L13" s="113" t="s">
        <v>71</v>
      </c>
      <c r="M13" s="113" t="s">
        <v>71</v>
      </c>
    </row>
    <row r="14" spans="2:20" x14ac:dyDescent="0.25">
      <c r="B14" s="105"/>
      <c r="C14" s="105" t="s">
        <v>81</v>
      </c>
      <c r="D14" s="106"/>
      <c r="E14" s="107">
        <v>1110600</v>
      </c>
      <c r="F14" s="108">
        <f>514139+1095019</f>
        <v>1609158</v>
      </c>
      <c r="H14" s="119"/>
      <c r="I14" s="105" t="s">
        <v>82</v>
      </c>
      <c r="J14" s="106"/>
      <c r="K14" s="102">
        <v>2310600</v>
      </c>
      <c r="L14" s="117">
        <v>94104044</v>
      </c>
      <c r="M14" s="118">
        <v>90307089</v>
      </c>
    </row>
    <row r="15" spans="2:20" x14ac:dyDescent="0.25">
      <c r="B15" s="105" t="str">
        <f>"Deferred Charges Required to be in "&amp;'[1]Key Inputs'!E34&amp;" Budget"</f>
        <v>Deferred Charges Required to be in 2022 Budget</v>
      </c>
      <c r="C15" s="105"/>
      <c r="D15" s="106"/>
      <c r="E15" s="107">
        <v>1110700</v>
      </c>
      <c r="F15" s="108">
        <v>0</v>
      </c>
      <c r="H15" s="119"/>
      <c r="I15" s="105" t="s">
        <v>83</v>
      </c>
      <c r="J15" s="106"/>
      <c r="K15" s="102">
        <v>2310700</v>
      </c>
      <c r="L15" s="120">
        <v>18636109</v>
      </c>
      <c r="M15" s="108">
        <v>18277722</v>
      </c>
    </row>
    <row r="16" spans="2:20" ht="18" customHeight="1" thickBot="1" x14ac:dyDescent="0.3">
      <c r="B16" s="132" t="str">
        <f>"Deferred Charges Required to be in Budgets Subsequent to "&amp;'[1]Key Inputs'!E34</f>
        <v>Deferred Charges Required to be in Budgets Subsequent to 2022</v>
      </c>
      <c r="C16" s="105"/>
      <c r="D16" s="106"/>
      <c r="E16" s="107">
        <v>1110800</v>
      </c>
      <c r="F16" s="133">
        <v>0</v>
      </c>
      <c r="H16" s="119"/>
      <c r="I16" s="105" t="s">
        <v>84</v>
      </c>
      <c r="J16" s="106"/>
      <c r="K16" s="102">
        <v>2310800</v>
      </c>
      <c r="L16" s="120">
        <f>13288491+80310</f>
        <v>13368801</v>
      </c>
      <c r="M16" s="108">
        <v>12954880</v>
      </c>
    </row>
    <row r="17" spans="1:13" ht="18" customHeight="1" thickBot="1" x14ac:dyDescent="0.3">
      <c r="B17" s="134"/>
      <c r="C17" s="134" t="s">
        <v>85</v>
      </c>
      <c r="D17" s="135"/>
      <c r="E17" s="136">
        <v>1110900</v>
      </c>
      <c r="F17" s="137">
        <f>SUM(F7:F16)</f>
        <v>46667496</v>
      </c>
      <c r="H17" s="119"/>
      <c r="I17" s="105" t="s">
        <v>86</v>
      </c>
      <c r="J17" s="106"/>
      <c r="K17" s="102">
        <v>2310900</v>
      </c>
      <c r="L17" s="120"/>
      <c r="M17" s="138"/>
    </row>
    <row r="18" spans="1:13" ht="18" customHeight="1" thickTop="1" thickBot="1" x14ac:dyDescent="0.3">
      <c r="H18" s="119"/>
      <c r="I18" s="105" t="s">
        <v>87</v>
      </c>
      <c r="J18" s="106"/>
      <c r="K18" s="102">
        <v>2311000</v>
      </c>
      <c r="L18" s="139">
        <v>1037437</v>
      </c>
      <c r="M18" s="133">
        <v>1224216</v>
      </c>
    </row>
    <row r="19" spans="1:13" ht="18" customHeight="1" thickBot="1" x14ac:dyDescent="0.3">
      <c r="B19" s="193" t="s">
        <v>88</v>
      </c>
      <c r="C19" s="193"/>
      <c r="D19" s="193"/>
      <c r="E19" s="193"/>
      <c r="F19" s="193"/>
      <c r="H19" s="124"/>
      <c r="I19" s="125" t="s">
        <v>89</v>
      </c>
      <c r="J19" s="126"/>
      <c r="K19" s="127">
        <v>2311100</v>
      </c>
      <c r="L19" s="140">
        <f>SUM(L13:L18)</f>
        <v>127146391</v>
      </c>
      <c r="M19" s="141">
        <f>SUM(M13:M18)</f>
        <v>122763907</v>
      </c>
    </row>
    <row r="20" spans="1:13" x14ac:dyDescent="0.25">
      <c r="B20" s="105" t="s">
        <v>90</v>
      </c>
      <c r="C20" s="105"/>
      <c r="D20" s="106"/>
      <c r="E20" s="107">
        <v>2110100</v>
      </c>
      <c r="F20" s="108">
        <v>29184651</v>
      </c>
      <c r="H20" s="131" t="s">
        <v>91</v>
      </c>
      <c r="I20" s="115"/>
      <c r="J20" s="116"/>
      <c r="K20" s="102">
        <v>2311200</v>
      </c>
      <c r="L20" s="117">
        <v>0</v>
      </c>
      <c r="M20" s="118"/>
    </row>
    <row r="21" spans="1:13" x14ac:dyDescent="0.25">
      <c r="B21" s="105" t="s">
        <v>92</v>
      </c>
      <c r="C21" s="105"/>
      <c r="D21" s="106"/>
      <c r="E21" s="107">
        <v>2110200</v>
      </c>
      <c r="F21" s="108">
        <v>2020596</v>
      </c>
      <c r="H21" s="119" t="s">
        <v>93</v>
      </c>
      <c r="I21" s="105"/>
      <c r="J21" s="106"/>
      <c r="K21" s="102">
        <v>2311300</v>
      </c>
      <c r="L21" s="142">
        <f>+L19-L20</f>
        <v>127146391</v>
      </c>
      <c r="M21" s="143">
        <f>+M19-M20</f>
        <v>122763907</v>
      </c>
    </row>
    <row r="22" spans="1:13" ht="18" customHeight="1" thickBot="1" x14ac:dyDescent="0.3">
      <c r="B22" s="105" t="s">
        <v>7</v>
      </c>
      <c r="C22" s="105"/>
      <c r="D22" s="106"/>
      <c r="E22" s="107">
        <v>2110300</v>
      </c>
      <c r="F22" s="129">
        <f>+L22</f>
        <v>15462249</v>
      </c>
      <c r="H22" s="144" t="str">
        <f>IF(Budget_Year_Type = "Calendar Year", "Surplus Balance, December 31", "Surplus Balance, June 30")</f>
        <v>Surplus Balance, December 31</v>
      </c>
      <c r="I22" s="110"/>
      <c r="J22" s="111"/>
      <c r="K22" s="145">
        <v>2311400</v>
      </c>
      <c r="L22" s="146">
        <f>+L12-L21</f>
        <v>15462249</v>
      </c>
      <c r="M22" s="147">
        <f>+M12-M21</f>
        <v>11792720</v>
      </c>
    </row>
    <row r="23" spans="1:13" ht="18" customHeight="1" thickTop="1" thickBot="1" x14ac:dyDescent="0.3">
      <c r="B23" s="134"/>
      <c r="C23" s="134" t="s">
        <v>94</v>
      </c>
      <c r="D23" s="135"/>
      <c r="E23" s="148" t="s">
        <v>70</v>
      </c>
      <c r="F23" s="137">
        <f>SUM(F20:F22)</f>
        <v>46667496</v>
      </c>
      <c r="H23" s="149" t="s">
        <v>95</v>
      </c>
      <c r="I23" s="100"/>
      <c r="J23" s="100"/>
      <c r="K23" s="150"/>
      <c r="L23" s="151"/>
      <c r="M23" s="151"/>
    </row>
    <row r="24" spans="1:13" ht="15.75" thickTop="1" x14ac:dyDescent="0.25">
      <c r="F24" s="152"/>
      <c r="J24" s="194" t="str">
        <f>"Proposed Use of Current Fund Surplus in "&amp;'[1]Key Inputs'!E34&amp;" Budget"</f>
        <v>Proposed Use of Current Fund Surplus in 2022 Budget</v>
      </c>
      <c r="K24" s="194"/>
      <c r="L24" s="194"/>
      <c r="M24" s="153"/>
    </row>
    <row r="25" spans="1:13" x14ac:dyDescent="0.25">
      <c r="D25" s="154" t="s">
        <v>96</v>
      </c>
      <c r="E25" s="107">
        <v>2220170</v>
      </c>
      <c r="F25" s="108"/>
      <c r="J25" s="154" t="str">
        <f>IF(Budget_Year_Type = "Calendar Year", "Surplus Balance, December 31", "Surplus Balance, June 30")</f>
        <v>Surplus Balance, December 31</v>
      </c>
      <c r="K25" s="107">
        <v>2311500</v>
      </c>
      <c r="L25" s="142">
        <f>+L22</f>
        <v>15462249</v>
      </c>
      <c r="M25" s="155"/>
    </row>
    <row r="26" spans="1:13" ht="18" customHeight="1" thickBot="1" x14ac:dyDescent="0.3">
      <c r="D26" s="154" t="s">
        <v>97</v>
      </c>
      <c r="E26" s="107">
        <v>2220200</v>
      </c>
      <c r="F26" s="133"/>
      <c r="J26" s="154" t="str">
        <f>"Current Surplus Anticipated in "&amp;'[1]Key Inputs'!E34&amp;" Budget"</f>
        <v>Current Surplus Anticipated in 2022 Budget</v>
      </c>
      <c r="K26" s="102">
        <v>2311600</v>
      </c>
      <c r="L26" s="129">
        <f>+'[1]4'!I7</f>
        <v>8545000</v>
      </c>
      <c r="M26" s="155"/>
    </row>
    <row r="27" spans="1:13" x14ac:dyDescent="0.25">
      <c r="D27" s="156" t="s">
        <v>98</v>
      </c>
      <c r="E27" s="107">
        <v>2220300</v>
      </c>
      <c r="F27" s="157">
        <f>+F25-F26</f>
        <v>0</v>
      </c>
      <c r="J27" s="154" t="s">
        <v>99</v>
      </c>
      <c r="K27" s="102">
        <v>2311700</v>
      </c>
      <c r="L27" s="158">
        <f>+L25-L26</f>
        <v>6917249</v>
      </c>
      <c r="M27" s="155"/>
    </row>
    <row r="28" spans="1:13" x14ac:dyDescent="0.25">
      <c r="F28" s="153"/>
      <c r="L28" s="153"/>
      <c r="M28" s="153"/>
    </row>
    <row r="29" spans="1:13" x14ac:dyDescent="0.25">
      <c r="C29" s="130"/>
    </row>
    <row r="30" spans="1:13" x14ac:dyDescent="0.25">
      <c r="C30" s="130"/>
    </row>
    <row r="31" spans="1:13" ht="15.75" x14ac:dyDescent="0.25">
      <c r="A31" s="195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</row>
    <row r="34" spans="12:12" x14ac:dyDescent="0.25">
      <c r="L34" s="159"/>
    </row>
    <row r="37" spans="12:12" x14ac:dyDescent="0.25">
      <c r="L37" s="159">
        <f>+L25-3000704.33</f>
        <v>12461544.67</v>
      </c>
    </row>
  </sheetData>
  <mergeCells count="9">
    <mergeCell ref="Q9:T9"/>
    <mergeCell ref="B19:F19"/>
    <mergeCell ref="J24:L24"/>
    <mergeCell ref="A31:M31"/>
    <mergeCell ref="B2:M2"/>
    <mergeCell ref="H4:M4"/>
    <mergeCell ref="B5:F5"/>
    <mergeCell ref="H5:M5"/>
    <mergeCell ref="B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dgt05</dc:creator>
  <cp:lastModifiedBy>Adelinny Plaza</cp:lastModifiedBy>
  <dcterms:created xsi:type="dcterms:W3CDTF">2022-06-08T16:43:24Z</dcterms:created>
  <dcterms:modified xsi:type="dcterms:W3CDTF">2022-06-09T14:59:04Z</dcterms:modified>
</cp:coreProperties>
</file>